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20100" windowHeight="9210" tabRatio="1000"/>
  </bookViews>
  <sheets>
    <sheet name="Innehåll" sheetId="50" r:id="rId1"/>
    <sheet name="Tabell fig. 2 och 10" sheetId="48" r:id="rId2"/>
    <sheet name="Tabell fig. 6" sheetId="7" r:id="rId3"/>
    <sheet name="Tabell fig. 7" sheetId="8" r:id="rId4"/>
    <sheet name="Tabell fig. 8" sheetId="9" r:id="rId5"/>
    <sheet name="Tabell fig. 9" sheetId="10" r:id="rId6"/>
    <sheet name="Tabell fig. 11" sheetId="12" r:id="rId7"/>
    <sheet name="Tabell fig. 12" sheetId="13" r:id="rId8"/>
    <sheet name="Tabell fig. 13" sheetId="14" r:id="rId9"/>
    <sheet name="Tabell fig. 14 och 15" sheetId="15" r:id="rId10"/>
    <sheet name="Tabell fig. 16" sheetId="17" r:id="rId11"/>
    <sheet name="Tabell fig. 17" sheetId="18" r:id="rId12"/>
    <sheet name="Tabell fig. 18" sheetId="19" r:id="rId13"/>
    <sheet name="Tabell fig. 19" sheetId="20" r:id="rId14"/>
    <sheet name="Tabell fig. 20" sheetId="21" r:id="rId15"/>
    <sheet name="Tabell fig. 21 och 25" sheetId="22" r:id="rId16"/>
    <sheet name="Tabell fig. 22" sheetId="23" r:id="rId17"/>
    <sheet name="Tabell fig. 23" sheetId="24" r:id="rId18"/>
    <sheet name="Tabell fig. 24" sheetId="25" r:id="rId19"/>
    <sheet name="Tabell fig. 28" sheetId="26" r:id="rId20"/>
    <sheet name="Tabell fig. 29" sheetId="27" r:id="rId21"/>
    <sheet name="Tabell fig. 30" sheetId="28" r:id="rId22"/>
    <sheet name="Tabell fig. 31" sheetId="29" r:id="rId23"/>
    <sheet name="Tabell fig. 32 och 37" sheetId="30" r:id="rId24"/>
    <sheet name="Tabell fig. 33" sheetId="52" r:id="rId25"/>
    <sheet name="Tabell fig. 34" sheetId="53" r:id="rId26"/>
    <sheet name="Tabell fig. 35 och 36" sheetId="54" r:id="rId27"/>
    <sheet name="Tabell fig. 38" sheetId="31" r:id="rId28"/>
    <sheet name="Tabell fig. 39" sheetId="32" r:id="rId29"/>
    <sheet name="Tabell fig. 40" sheetId="33" r:id="rId30"/>
    <sheet name="Tabell fig. 41" sheetId="34" r:id="rId31"/>
    <sheet name="Tabell fig. 42 och 43" sheetId="35" r:id="rId32"/>
    <sheet name="Tabell fig. 44" sheetId="37" r:id="rId33"/>
    <sheet name="Tabell fig. 45" sheetId="38" r:id="rId34"/>
    <sheet name="Tabell fig. 46" sheetId="39" r:id="rId35"/>
    <sheet name="Tabell fig. 47 och 48" sheetId="49" r:id="rId36"/>
    <sheet name="Tabell fig. 49" sheetId="41" r:id="rId37"/>
    <sheet name="Tabell fig. 50, 51, 52 och 53" sheetId="42" r:id="rId38"/>
    <sheet name="Tabell fig. 54 och 55" sheetId="44" r:id="rId39"/>
    <sheet name="Tabell fig. 56" sheetId="5" r:id="rId40"/>
    <sheet name="Tabell fig. 57 " sheetId="6" r:id="rId41"/>
    <sheet name="Tabell fig. 58" sheetId="46" r:id="rId42"/>
    <sheet name="Tabell fig. 59" sheetId="47" r:id="rId43"/>
    <sheet name="Tabell 7-9" sheetId="4" r:id="rId44"/>
  </sheets>
  <definedNames>
    <definedName name="_xlnm.Print_Area" localSheetId="0">Innehåll!$A$3:$N$67</definedName>
    <definedName name="_xlnm.Print_Area" localSheetId="43">'Tabell 7-9'!$A$1:$E$53</definedName>
    <definedName name="_xlnm.Print_Area" localSheetId="6">'Tabell fig. 11'!$A$1:$E$49</definedName>
    <definedName name="_xlnm.Print_Area" localSheetId="7">'Tabell fig. 12'!$A$1:$H$48</definedName>
    <definedName name="_xlnm.Print_Area" localSheetId="8">'Tabell fig. 13'!$A$1:$I$52</definedName>
    <definedName name="_xlnm.Print_Area" localSheetId="10">'Tabell fig. 16'!$A$1:$F$48</definedName>
    <definedName name="_xlnm.Print_Area" localSheetId="11">'Tabell fig. 17'!$A$1:$F$48</definedName>
    <definedName name="_xlnm.Print_Area" localSheetId="12">'Tabell fig. 18'!$A$1:$J$49</definedName>
    <definedName name="_xlnm.Print_Area" localSheetId="13">'Tabell fig. 19'!$A$1:$J$18</definedName>
    <definedName name="_xlnm.Print_Area" localSheetId="1">'Tabell fig. 2 och 10'!$A$1:$D$43</definedName>
    <definedName name="_xlnm.Print_Area" localSheetId="14">'Tabell fig. 20'!$A$1:$G$49</definedName>
    <definedName name="_xlnm.Print_Area" localSheetId="15">'Tabell fig. 21 och 25'!$A$1:$J$49</definedName>
    <definedName name="_xlnm.Print_Area" localSheetId="17">'Tabell fig. 23'!$A$1:$D$36</definedName>
    <definedName name="_xlnm.Print_Area" localSheetId="18">'Tabell fig. 24'!$A$1:$H$22</definedName>
    <definedName name="_xlnm.Print_Area" localSheetId="19">'Tabell fig. 28'!$A$1:$F$48</definedName>
    <definedName name="_xlnm.Print_Area" localSheetId="20">'Tabell fig. 29'!$A$1:$I$49</definedName>
    <definedName name="_xlnm.Print_Area" localSheetId="21">'Tabell fig. 30'!$A$1:$M$27</definedName>
    <definedName name="_xlnm.Print_Area" localSheetId="22">'Tabell fig. 31'!$A$1:$E$35</definedName>
    <definedName name="_xlnm.Print_Area" localSheetId="23">'Tabell fig. 32 och 37'!$A$1:$D$40</definedName>
    <definedName name="_xlnm.Print_Area" localSheetId="24">'Tabell fig. 33'!$A$1:$E$50</definedName>
    <definedName name="_xlnm.Print_Area" localSheetId="25">'Tabell fig. 34'!$A$1:$G$48</definedName>
    <definedName name="_xlnm.Print_Area" localSheetId="26">'Tabell fig. 35 och 36'!$A$1:$I$47</definedName>
    <definedName name="_xlnm.Print_Area" localSheetId="27">'Tabell fig. 38'!$A$1:$F$33</definedName>
    <definedName name="_xlnm.Print_Area" localSheetId="28">'Tabell fig. 39'!$A$1:$H$40</definedName>
    <definedName name="_xlnm.Print_Area" localSheetId="29">'Tabell fig. 40'!$A$1:$I$39</definedName>
    <definedName name="_xlnm.Print_Area" localSheetId="32">'Tabell fig. 44'!$A$1:$H$33</definedName>
    <definedName name="_xlnm.Print_Area" localSheetId="33">'Tabell fig. 45'!$A$1:$G$33</definedName>
    <definedName name="_xlnm.Print_Area" localSheetId="34">'Tabell fig. 46'!$A$1:$G$26</definedName>
    <definedName name="_xlnm.Print_Area" localSheetId="35">'Tabell fig. 47 och 48'!$A$1:$H$49</definedName>
    <definedName name="_xlnm.Print_Area" localSheetId="36">'Tabell fig. 49'!$A$1:$H$26</definedName>
    <definedName name="_xlnm.Print_Area" localSheetId="37">'Tabell fig. 50, 51, 52 och 53'!$A$1:$J$43</definedName>
    <definedName name="_xlnm.Print_Area" localSheetId="38">'Tabell fig. 54 och 55'!$A$1:$I$52</definedName>
    <definedName name="_xlnm.Print_Area" localSheetId="39">'Tabell fig. 56'!$A$1:$E$40</definedName>
    <definedName name="_xlnm.Print_Area" localSheetId="40">'Tabell fig. 57 '!$A$1:$L$34</definedName>
    <definedName name="_xlnm.Print_Area" localSheetId="41">'Tabell fig. 58'!$A$1:$J$33</definedName>
    <definedName name="_xlnm.Print_Area" localSheetId="42">'Tabell fig. 59'!$A$1:$J$32</definedName>
    <definedName name="_xlnm.Print_Area" localSheetId="2">'Tabell fig. 6'!$A$1:$E$41</definedName>
    <definedName name="_xlnm.Print_Area" localSheetId="3">'Tabell fig. 7'!$A$1:$H$52</definedName>
    <definedName name="_xlnm.Print_Area" localSheetId="4">'Tabell fig. 8'!$A$1:$K$51</definedName>
    <definedName name="_xlnm.Print_Area" localSheetId="5">'Tabell fig. 9'!$A$1:$F$50</definedName>
  </definedNames>
  <calcPr calcId="145621"/>
</workbook>
</file>

<file path=xl/calcChain.xml><?xml version="1.0" encoding="utf-8"?>
<calcChain xmlns="http://schemas.openxmlformats.org/spreadsheetml/2006/main">
  <c r="G42" i="53" l="1"/>
  <c r="G41" i="53"/>
  <c r="G40" i="53"/>
  <c r="D51" i="15" l="1"/>
  <c r="D50" i="15"/>
  <c r="D49" i="15"/>
  <c r="F40" i="26" l="1"/>
  <c r="D40" i="26"/>
  <c r="F39" i="26"/>
  <c r="D39" i="26"/>
  <c r="F38" i="26"/>
  <c r="D38" i="26"/>
  <c r="F37" i="26"/>
  <c r="G25" i="23" l="1"/>
  <c r="G38" i="21"/>
  <c r="J40" i="19" l="1"/>
  <c r="C40" i="19"/>
  <c r="B40" i="19"/>
  <c r="A40" i="19"/>
  <c r="B39" i="19"/>
  <c r="J39" i="19" s="1"/>
  <c r="B38" i="19"/>
  <c r="J38" i="19" s="1"/>
  <c r="B37" i="19"/>
  <c r="J37" i="19" s="1"/>
  <c r="E23" i="15" l="1"/>
  <c r="D23" i="15"/>
  <c r="C23" i="15"/>
  <c r="B23" i="15"/>
  <c r="E22" i="15"/>
  <c r="D22" i="15"/>
  <c r="C22" i="15"/>
  <c r="B22" i="15"/>
  <c r="E21" i="15"/>
  <c r="D21" i="15"/>
  <c r="C21" i="15"/>
  <c r="B21" i="15"/>
  <c r="E20" i="15"/>
  <c r="D20" i="15"/>
  <c r="C20" i="15"/>
  <c r="B20" i="15"/>
  <c r="C46" i="10" l="1"/>
  <c r="B46" i="10"/>
  <c r="E43" i="8"/>
  <c r="E42" i="8"/>
  <c r="B34" i="7"/>
  <c r="E32" i="7"/>
  <c r="B25" i="7"/>
  <c r="B36" i="7" s="1"/>
  <c r="E24" i="7"/>
  <c r="E34" i="7" s="1"/>
  <c r="E17" i="7"/>
  <c r="B16" i="7"/>
</calcChain>
</file>

<file path=xl/sharedStrings.xml><?xml version="1.0" encoding="utf-8"?>
<sst xmlns="http://schemas.openxmlformats.org/spreadsheetml/2006/main" count="1080" uniqueCount="480">
  <si>
    <t>Tabell 7 Prefix som används före energienheter</t>
  </si>
  <si>
    <t>Prefix</t>
  </si>
  <si>
    <t>Faktor</t>
  </si>
  <si>
    <t>k</t>
  </si>
  <si>
    <t>Kilo</t>
  </si>
  <si>
    <r>
      <t>10</t>
    </r>
    <r>
      <rPr>
        <vertAlign val="superscript"/>
        <sz val="10"/>
        <rFont val="Calibri"/>
        <family val="2"/>
        <scheme val="minor"/>
      </rPr>
      <t>3</t>
    </r>
  </si>
  <si>
    <t>tusen</t>
  </si>
  <si>
    <t>M</t>
  </si>
  <si>
    <t>Mega</t>
  </si>
  <si>
    <r>
      <t>10</t>
    </r>
    <r>
      <rPr>
        <vertAlign val="superscript"/>
        <sz val="10"/>
        <rFont val="Calibri"/>
        <family val="2"/>
        <scheme val="minor"/>
      </rPr>
      <t>6</t>
    </r>
  </si>
  <si>
    <t>miljon</t>
  </si>
  <si>
    <t>G</t>
  </si>
  <si>
    <t>Giga</t>
  </si>
  <si>
    <r>
      <t>10</t>
    </r>
    <r>
      <rPr>
        <vertAlign val="superscript"/>
        <sz val="10"/>
        <rFont val="Calibri"/>
        <family val="2"/>
        <scheme val="minor"/>
      </rPr>
      <t>9</t>
    </r>
  </si>
  <si>
    <t>miljard</t>
  </si>
  <si>
    <t>T</t>
  </si>
  <si>
    <t>Tera</t>
  </si>
  <si>
    <r>
      <t>10</t>
    </r>
    <r>
      <rPr>
        <vertAlign val="superscript"/>
        <sz val="10"/>
        <rFont val="Calibri"/>
        <family val="2"/>
        <scheme val="minor"/>
      </rPr>
      <t>12</t>
    </r>
  </si>
  <si>
    <t>biljon</t>
  </si>
  <si>
    <t>P</t>
  </si>
  <si>
    <t>Peta</t>
  </si>
  <si>
    <r>
      <t>10</t>
    </r>
    <r>
      <rPr>
        <vertAlign val="superscript"/>
        <sz val="10"/>
        <rFont val="Calibri"/>
        <family val="2"/>
        <scheme val="minor"/>
      </rPr>
      <t>15</t>
    </r>
  </si>
  <si>
    <t>tusen biljoner</t>
  </si>
  <si>
    <t xml:space="preserve">Tabell 8 Omvandlingsfaktorer mellan energienheter </t>
  </si>
  <si>
    <t>GJ</t>
  </si>
  <si>
    <t>MWh</t>
  </si>
  <si>
    <t>toe</t>
  </si>
  <si>
    <t>Mcal</t>
  </si>
  <si>
    <t xml:space="preserve">Tabell 9 Omräkningsfaktorer för effektiva värmevärden </t>
  </si>
  <si>
    <t>Bränsle</t>
  </si>
  <si>
    <t>Fysisk kvantitet</t>
  </si>
  <si>
    <t>Skogsflis</t>
  </si>
  <si>
    <t>1 ton</t>
  </si>
  <si>
    <t>2,00-4,00</t>
  </si>
  <si>
    <t>7,20-14,4</t>
  </si>
  <si>
    <t>Torv</t>
  </si>
  <si>
    <t>2,50-3,00</t>
  </si>
  <si>
    <t>9,00-11,0</t>
  </si>
  <si>
    <t>Pellets, briketter</t>
  </si>
  <si>
    <t>4,50-5,00</t>
  </si>
  <si>
    <t>16,0-18,0</t>
  </si>
  <si>
    <t>Kol</t>
  </si>
  <si>
    <t>Koks</t>
  </si>
  <si>
    <t>Kärnbränsle</t>
  </si>
  <si>
    <t>1 toe</t>
  </si>
  <si>
    <t>Råolja</t>
  </si>
  <si>
    <r>
      <t>1 m</t>
    </r>
    <r>
      <rPr>
        <vertAlign val="superscript"/>
        <sz val="10"/>
        <rFont val="Calibri"/>
        <family val="2"/>
        <scheme val="minor"/>
      </rPr>
      <t>3</t>
    </r>
  </si>
  <si>
    <t>Toppad råolja</t>
  </si>
  <si>
    <t>Petroleumkoks</t>
  </si>
  <si>
    <t>Asfalt, vägoljor</t>
  </si>
  <si>
    <t>Smörjoljor</t>
  </si>
  <si>
    <t>Motorbensin</t>
  </si>
  <si>
    <t>Flygbensin</t>
  </si>
  <si>
    <t>Lättbensin</t>
  </si>
  <si>
    <t>Petroleum nafta</t>
  </si>
  <si>
    <t>Flygfotogen och övriga mellanoljor</t>
  </si>
  <si>
    <t>Annan fotogen</t>
  </si>
  <si>
    <r>
      <t>Diesel</t>
    </r>
    <r>
      <rPr>
        <vertAlign val="superscript"/>
        <sz val="10"/>
        <rFont val="Calibri"/>
        <family val="2"/>
        <scheme val="minor"/>
      </rPr>
      <t xml:space="preserve"> </t>
    </r>
    <r>
      <rPr>
        <sz val="10"/>
        <rFont val="Calibri"/>
        <family val="2"/>
        <scheme val="minor"/>
      </rPr>
      <t>och eldningsolja 1</t>
    </r>
  </si>
  <si>
    <t>Tjocka eldningsoljor nr 2 - 5</t>
  </si>
  <si>
    <t>Propan och butan</t>
  </si>
  <si>
    <t>Stadsgas, koksugnsgas</t>
  </si>
  <si>
    <r>
      <t>1000 m</t>
    </r>
    <r>
      <rPr>
        <vertAlign val="superscript"/>
        <sz val="10"/>
        <rFont val="Calibri"/>
        <family val="2"/>
        <scheme val="minor"/>
      </rPr>
      <t>3</t>
    </r>
  </si>
  <si>
    <r>
      <t>Naturgas</t>
    </r>
    <r>
      <rPr>
        <vertAlign val="superscript"/>
        <sz val="10"/>
        <rFont val="Calibri"/>
        <family val="2"/>
        <scheme val="minor"/>
      </rPr>
      <t>1</t>
    </r>
  </si>
  <si>
    <t>Masugnsgas</t>
  </si>
  <si>
    <t>Etanol</t>
  </si>
  <si>
    <t>Biogas</t>
  </si>
  <si>
    <t>FAME</t>
  </si>
  <si>
    <t xml:space="preserve">Anm. I tabellen anges omräkningsfaktorer med 3 värdesiffror. I beräkningarna används fler värdesiffror. </t>
  </si>
  <si>
    <t>Tabell till figur 56: Koldioxidutsläpp totalt, per invånare samt per BNP år 2007 i EU samt i OECD-länderna</t>
  </si>
  <si>
    <r>
      <t>Totala utsläpp CO</t>
    </r>
    <r>
      <rPr>
        <b/>
        <vertAlign val="subscript"/>
        <sz val="10"/>
        <rFont val="Calibri"/>
        <family val="2"/>
        <scheme val="minor"/>
      </rPr>
      <t>2</t>
    </r>
    <r>
      <rPr>
        <b/>
        <sz val="10"/>
        <rFont val="Calibri"/>
        <family val="2"/>
        <scheme val="minor"/>
      </rPr>
      <t>, miljoner ton</t>
    </r>
  </si>
  <si>
    <r>
      <t>kg CO</t>
    </r>
    <r>
      <rPr>
        <b/>
        <vertAlign val="subscript"/>
        <sz val="10"/>
        <rFont val="Calibri"/>
        <family val="2"/>
        <scheme val="minor"/>
      </rPr>
      <t>2</t>
    </r>
    <r>
      <rPr>
        <b/>
        <sz val="10"/>
        <rFont val="Calibri"/>
        <family val="2"/>
        <scheme val="minor"/>
      </rPr>
      <t xml:space="preserve"> per BNP (2000 USD)</t>
    </r>
  </si>
  <si>
    <r>
      <t>Ton CO</t>
    </r>
    <r>
      <rPr>
        <b/>
        <vertAlign val="subscript"/>
        <sz val="10"/>
        <rFont val="Calibri"/>
        <family val="2"/>
        <scheme val="minor"/>
      </rPr>
      <t>2</t>
    </r>
    <r>
      <rPr>
        <b/>
        <sz val="10"/>
        <rFont val="Calibri"/>
        <family val="2"/>
        <scheme val="minor"/>
      </rPr>
      <t xml:space="preserve"> per invånare</t>
    </r>
  </si>
  <si>
    <t>Förändring av utsläpp 2007/1990 (%)</t>
  </si>
  <si>
    <t xml:space="preserve">Australien </t>
  </si>
  <si>
    <t>Belgien</t>
  </si>
  <si>
    <t>Danmark</t>
  </si>
  <si>
    <t>Finland</t>
  </si>
  <si>
    <t xml:space="preserve">Frankrike </t>
  </si>
  <si>
    <t xml:space="preserve">Grekland </t>
  </si>
  <si>
    <t xml:space="preserve">Irland </t>
  </si>
  <si>
    <t xml:space="preserve">Island </t>
  </si>
  <si>
    <t xml:space="preserve">Italien </t>
  </si>
  <si>
    <t xml:space="preserve">Japan </t>
  </si>
  <si>
    <t>Kanada</t>
  </si>
  <si>
    <t xml:space="preserve">Korea </t>
  </si>
  <si>
    <t xml:space="preserve">Luxemburg </t>
  </si>
  <si>
    <t xml:space="preserve">Mexiko </t>
  </si>
  <si>
    <t xml:space="preserve">Nederländerna </t>
  </si>
  <si>
    <t xml:space="preserve">Norge </t>
  </si>
  <si>
    <t>Nya Zeeland</t>
  </si>
  <si>
    <t>Polen</t>
  </si>
  <si>
    <t xml:space="preserve">Portugal </t>
  </si>
  <si>
    <t xml:space="preserve">Schweiz </t>
  </si>
  <si>
    <t xml:space="preserve">Slovakien </t>
  </si>
  <si>
    <t xml:space="preserve">Spanien </t>
  </si>
  <si>
    <r>
      <t>Förenade kungariket</t>
    </r>
    <r>
      <rPr>
        <vertAlign val="superscript"/>
        <sz val="10"/>
        <rFont val="Calibri"/>
        <family val="2"/>
        <scheme val="minor"/>
      </rPr>
      <t>1</t>
    </r>
  </si>
  <si>
    <t xml:space="preserve">Sverige </t>
  </si>
  <si>
    <t>Tjeckien</t>
  </si>
  <si>
    <t xml:space="preserve">Turkiet </t>
  </si>
  <si>
    <t xml:space="preserve">Tyskland </t>
  </si>
  <si>
    <t>Ungern</t>
  </si>
  <si>
    <t>USA</t>
  </si>
  <si>
    <t xml:space="preserve">Österrike </t>
  </si>
  <si>
    <t>EU-27</t>
  </si>
  <si>
    <t xml:space="preserve">Totalt OECD </t>
  </si>
  <si>
    <t>Källa: OECD i siffror 2009.</t>
  </si>
  <si>
    <t>Tabell till figur 57: Utsläpp av koldioxid i Sverige 1980, 1990-2009, 1000 ton</t>
  </si>
  <si>
    <t>År</t>
  </si>
  <si>
    <r>
      <t>För-bränning i industrin</t>
    </r>
    <r>
      <rPr>
        <vertAlign val="superscript"/>
        <sz val="10"/>
        <rFont val="Calibri"/>
        <family val="2"/>
        <scheme val="minor"/>
      </rPr>
      <t>1</t>
    </r>
  </si>
  <si>
    <t>Trans-porter</t>
  </si>
  <si>
    <t>Bostäder och service</t>
  </si>
  <si>
    <r>
      <t>För-bränning i el-, gas- och värme-verk</t>
    </r>
    <r>
      <rPr>
        <vertAlign val="superscript"/>
        <sz val="10"/>
        <rFont val="Calibri"/>
        <family val="2"/>
        <scheme val="minor"/>
      </rPr>
      <t>2</t>
    </r>
  </si>
  <si>
    <t>Diffusa utsläpp</t>
  </si>
  <si>
    <t>Energi-sektorns utsläpp</t>
  </si>
  <si>
    <r>
      <t>Industri-processer</t>
    </r>
    <r>
      <rPr>
        <vertAlign val="superscript"/>
        <sz val="10"/>
        <rFont val="Calibri"/>
        <family val="2"/>
        <scheme val="minor"/>
      </rPr>
      <t>3</t>
    </r>
  </si>
  <si>
    <t>Övrigt</t>
  </si>
  <si>
    <t>Totalt, exklusive inter-nationell bunkring och sänkor</t>
  </si>
  <si>
    <t>Sänkor</t>
  </si>
  <si>
    <t>Inter-nationell bunkring</t>
  </si>
  <si>
    <t>-</t>
  </si>
  <si>
    <t>Källa 1980: SCB, Statistiska meddelanden Na 18</t>
  </si>
  <si>
    <t>Källa 1990-2009: Sveriges rapportering till FN:s klimatkonvention 2010.</t>
  </si>
  <si>
    <t>Tillförsel</t>
  </si>
  <si>
    <t>Total tillförd energi</t>
  </si>
  <si>
    <t>TWh</t>
  </si>
  <si>
    <t>Råolja och oljeprodukter</t>
  </si>
  <si>
    <t>Naturgas, stadsgas</t>
  </si>
  <si>
    <t>Kol och koks</t>
  </si>
  <si>
    <t xml:space="preserve">Total slutlig användning, sektorsvis  </t>
  </si>
  <si>
    <t>Biobränslen, torv, avfall</t>
  </si>
  <si>
    <t>Industri</t>
  </si>
  <si>
    <r>
      <t>Värmepump</t>
    </r>
    <r>
      <rPr>
        <vertAlign val="superscript"/>
        <sz val="10"/>
        <rFont val="Calibri"/>
        <family val="2"/>
        <scheme val="minor"/>
      </rPr>
      <t xml:space="preserve">1 </t>
    </r>
  </si>
  <si>
    <t xml:space="preserve">El </t>
  </si>
  <si>
    <t>Vattenkraft</t>
  </si>
  <si>
    <t xml:space="preserve">Fjärrvärme </t>
  </si>
  <si>
    <r>
      <t>Kärnkraft</t>
    </r>
    <r>
      <rPr>
        <vertAlign val="superscript"/>
        <sz val="10"/>
        <rFont val="Calibri"/>
        <family val="2"/>
        <scheme val="minor"/>
      </rPr>
      <t xml:space="preserve">2 </t>
    </r>
    <r>
      <rPr>
        <sz val="10"/>
        <color theme="1"/>
        <rFont val="Calibri"/>
        <family val="2"/>
        <scheme val="minor"/>
      </rPr>
      <t/>
    </r>
  </si>
  <si>
    <t>Oljeprodukter</t>
  </si>
  <si>
    <t>Vindkraft</t>
  </si>
  <si>
    <t xml:space="preserve">Naturgas, stadsgas </t>
  </si>
  <si>
    <r>
      <t>Import-export el</t>
    </r>
    <r>
      <rPr>
        <vertAlign val="superscript"/>
        <sz val="10"/>
        <rFont val="Calibri"/>
        <family val="2"/>
        <scheme val="minor"/>
      </rPr>
      <t>3</t>
    </r>
    <r>
      <rPr>
        <sz val="10"/>
        <rFont val="Calibri"/>
        <family val="2"/>
        <scheme val="minor"/>
      </rPr>
      <t xml:space="preserve"> </t>
    </r>
  </si>
  <si>
    <t>Kol, koks</t>
  </si>
  <si>
    <t>Totalt</t>
  </si>
  <si>
    <t xml:space="preserve">Biobränslen, torv </t>
  </si>
  <si>
    <t xml:space="preserve">Totalt </t>
  </si>
  <si>
    <t>Användning</t>
  </si>
  <si>
    <t xml:space="preserve">Förluster och användning för icke energi ändamål </t>
  </si>
  <si>
    <t>Transporter</t>
  </si>
  <si>
    <t xml:space="preserve">Utrikes flyg </t>
  </si>
  <si>
    <t>Utrikes sjöfart</t>
  </si>
  <si>
    <t>Icke energi ändamål</t>
  </si>
  <si>
    <t>Naturgas</t>
  </si>
  <si>
    <t>Omvandlings- och distributionsförluster</t>
  </si>
  <si>
    <t>Förnybart</t>
  </si>
  <si>
    <t>Omvandlingsförluster i kärnkraft</t>
  </si>
  <si>
    <t xml:space="preserve">Total slutlig användning uppdelat på energibärare </t>
  </si>
  <si>
    <t xml:space="preserve">Oljeprodukter </t>
  </si>
  <si>
    <t>Fjärrvärme</t>
  </si>
  <si>
    <t xml:space="preserve">Kol, koks </t>
  </si>
  <si>
    <t xml:space="preserve">Biobränsle, torv, avfall </t>
  </si>
  <si>
    <t xml:space="preserve">Biobränslen </t>
  </si>
  <si>
    <t>Total slutlig användning i sektorer</t>
  </si>
  <si>
    <t>Total slutlig användning, förluster och icke energiändamål</t>
  </si>
  <si>
    <t>Källa: Energimyndigheten och SCB.</t>
  </si>
  <si>
    <t>Tabell till figur 7: Sveriges totala energianvändning, 1970–2010, uttryckt i TWh</t>
  </si>
  <si>
    <r>
      <t>Inrikes transporter</t>
    </r>
    <r>
      <rPr>
        <vertAlign val="superscript"/>
        <sz val="10"/>
        <color theme="1"/>
        <rFont val="Calibri"/>
        <family val="2"/>
        <scheme val="minor"/>
      </rPr>
      <t>1</t>
    </r>
  </si>
  <si>
    <t>Omvandlings- och distributions- förluster, exkl. kärnkraft</t>
  </si>
  <si>
    <r>
      <t>Förluster i kärnkraften</t>
    </r>
    <r>
      <rPr>
        <vertAlign val="superscript"/>
        <sz val="10"/>
        <color theme="1"/>
        <rFont val="Calibri"/>
        <family val="2"/>
        <scheme val="minor"/>
      </rPr>
      <t>2</t>
    </r>
  </si>
  <si>
    <r>
      <t>Utrikes transporter och användning för icke energi-ändamål</t>
    </r>
    <r>
      <rPr>
        <vertAlign val="superscript"/>
        <sz val="10"/>
        <color theme="1"/>
        <rFont val="Calibri"/>
        <family val="2"/>
        <scheme val="minor"/>
      </rPr>
      <t>3</t>
    </r>
  </si>
  <si>
    <t>Total användning</t>
  </si>
  <si>
    <t>Råolja och olje-produkter</t>
  </si>
  <si>
    <t>Bio-bränslen, torv</t>
  </si>
  <si>
    <t>Värme-pumpar i fjärrvärme-verk</t>
  </si>
  <si>
    <r>
      <t>Vatten-kraft, brutto</t>
    </r>
    <r>
      <rPr>
        <vertAlign val="superscript"/>
        <sz val="10"/>
        <rFont val="Calibri"/>
        <family val="2"/>
        <scheme val="minor"/>
      </rPr>
      <t>1</t>
    </r>
  </si>
  <si>
    <r>
      <t>Kärnkraft, brutto</t>
    </r>
    <r>
      <rPr>
        <vertAlign val="superscript"/>
        <sz val="10"/>
        <rFont val="Calibri"/>
        <family val="2"/>
        <scheme val="minor"/>
      </rPr>
      <t>2</t>
    </r>
  </si>
  <si>
    <t>Elimport minus elexport</t>
  </si>
  <si>
    <t>Tabell till figur 6: Energitillförsel och energianvändning i Sverige år 2010, uttryck i TWh</t>
  </si>
  <si>
    <t>Tabell till figur 9: Sveriges totala energianvändning med energiomvandlingssektorns förluster fördelade på slutanvändarna, 1970-2010, uttryckt i TWh</t>
  </si>
  <si>
    <r>
      <t>Utrikes transporter och användning för icke-energiändamål</t>
    </r>
    <r>
      <rPr>
        <vertAlign val="superscript"/>
        <sz val="10"/>
        <color theme="1"/>
        <rFont val="Calibri"/>
        <family val="2"/>
        <scheme val="minor"/>
      </rPr>
      <t>2</t>
    </r>
  </si>
  <si>
    <t>Tabell till figur 10: Andel förnybar energianvändning i Sverige, 1990-2009, uttryckt i procent</t>
  </si>
  <si>
    <t>Källa: Energimyndigheten och Eurostat.</t>
  </si>
  <si>
    <t>Tabell till figur 11: Elanvändning inom sektorn bostäder och service, 1970–2009, uttryckt i TWh, normalårskorrigerad</t>
  </si>
  <si>
    <t>Elvärme</t>
  </si>
  <si>
    <t>Hushållsel</t>
  </si>
  <si>
    <t>Driftel</t>
  </si>
  <si>
    <t>Tabell till figur 12: Slutlig energianvändning inom sektorn bostäder och service, 1970–2010, uttryckt i TWh</t>
  </si>
  <si>
    <t>El</t>
  </si>
  <si>
    <t>Biobränslen, torv</t>
  </si>
  <si>
    <t>Övriga bränslen</t>
  </si>
  <si>
    <t>Totalt, normalårs-korrigerat</t>
  </si>
  <si>
    <t>Tabell till figur 13: Slutlig energianvändning inom industrisektorn, 1970–2010, uttryckt i TWh</t>
  </si>
  <si>
    <t>Olje-produkter</t>
  </si>
  <si>
    <t>Naturgas och stadsgas</t>
  </si>
  <si>
    <r>
      <t>Produktions-index 2000=100</t>
    </r>
    <r>
      <rPr>
        <vertAlign val="superscript"/>
        <sz val="10"/>
        <rFont val="Calibri"/>
        <family val="2"/>
        <scheme val="minor"/>
      </rPr>
      <t>1</t>
    </r>
  </si>
  <si>
    <t>Tabell till figur 14: Industrins energianvändning per bransch, 1990–2010, uttryckt i TWh</t>
  </si>
  <si>
    <t>Massa- och pappersindustri</t>
  </si>
  <si>
    <t>Järn- och stålverk</t>
  </si>
  <si>
    <t>Kemisk industri</t>
  </si>
  <si>
    <t>Verkstadsindustri</t>
  </si>
  <si>
    <t>Övriga branscher</t>
  </si>
  <si>
    <t xml:space="preserve">Industrin totalt </t>
  </si>
  <si>
    <t xml:space="preserve">Källa: Energimyndigheten och SCB. </t>
  </si>
  <si>
    <t>Tabell till figur 15: Industrins elanvändning per bransch, 1990–2010, uttryckt i TWh</t>
  </si>
  <si>
    <t xml:space="preserve">Tabell till figur 16: Industrins specifika oljeanvändning, 1970–2010, i 2005 års priser, uttryckt i kWh per krona förädlingsvärde </t>
  </si>
  <si>
    <t>Tabell till figur 17: Industrins specifika elanvändning, 1970–2010, i 2005 års priser, uttryckt i kWh per krona förädlingsvärde</t>
  </si>
  <si>
    <t xml:space="preserve">Källa: Energimyndigheten och SCB </t>
  </si>
  <si>
    <t>Tabell till figur 18: Slutlig energianvändning i transportsektorn inklusive utrikes transporter, 1970–2010, uttryckt i TWh</t>
  </si>
  <si>
    <t>Bensin</t>
  </si>
  <si>
    <t>Diesel/ Eo1</t>
  </si>
  <si>
    <t>Bunkerolja</t>
  </si>
  <si>
    <t>Eo 2–5</t>
  </si>
  <si>
    <t>Flyg-bränsle</t>
  </si>
  <si>
    <t>Naturgas inklusive gasol</t>
  </si>
  <si>
    <r>
      <t>Förnybara drivmedel</t>
    </r>
    <r>
      <rPr>
        <vertAlign val="superscript"/>
        <sz val="10"/>
        <rFont val="Calibri"/>
        <family val="2"/>
        <scheme val="minor"/>
      </rPr>
      <t>1</t>
    </r>
  </si>
  <si>
    <t>Källa: Energimyndigheten, SCB och Energigas Sverige.</t>
  </si>
  <si>
    <t>Tabell till figur 19: Slutlig användning av förnybara drivmedel, 2000–2010, uttryckt i TWh</t>
  </si>
  <si>
    <t>Tabell till figur 20: Sveriges elanvändning per sektor, 1970–2010, uttryckt i TWh</t>
  </si>
  <si>
    <r>
      <t>Fjärrvärme, raffinaderier</t>
    </r>
    <r>
      <rPr>
        <vertAlign val="superscript"/>
        <sz val="10"/>
        <rFont val="Calibri"/>
        <family val="2"/>
      </rPr>
      <t>1</t>
    </r>
  </si>
  <si>
    <t>Distributions-förluster</t>
  </si>
  <si>
    <t>Total användning, netto</t>
  </si>
  <si>
    <t>Tabell till figur 21 och 25: Sveriges elproduktion per kraftslag; Sveriges nettoimport (+) och nettoexport (-) av el, 1970–2010, uttryckt i TWh</t>
  </si>
  <si>
    <r>
      <t xml:space="preserve">Vattenkraft och vindkraft </t>
    </r>
    <r>
      <rPr>
        <vertAlign val="superscript"/>
        <sz val="10"/>
        <rFont val="Calibri"/>
        <family val="2"/>
        <scheme val="minor"/>
      </rPr>
      <t>1</t>
    </r>
  </si>
  <si>
    <t>Vindkraft (fr.o.m. 1997)</t>
  </si>
  <si>
    <t>Kärnkraft</t>
  </si>
  <si>
    <t>Kraftvärme i industrin</t>
  </si>
  <si>
    <t>Kraftvärme</t>
  </si>
  <si>
    <t>Kondens-kraft</t>
  </si>
  <si>
    <t>Gas-turbiner</t>
  </si>
  <si>
    <t>Total netto-produktion</t>
  </si>
  <si>
    <t>Import minus export</t>
  </si>
  <si>
    <t>Tabell till figur 22: Insatt bränsle för elproduktion (exklusive kärnbränsle), 1983-2010, uttryckt i GWh</t>
  </si>
  <si>
    <t>Olja</t>
  </si>
  <si>
    <t>Gasol</t>
  </si>
  <si>
    <t>Biobränslen</t>
  </si>
  <si>
    <t>Kol inklusive koks- och masugnsgas</t>
  </si>
  <si>
    <t>Tabell till figur 23: Vindkraftens utveckling, 1982–2010, antal verk, installerad effekt och elproduktion</t>
  </si>
  <si>
    <t>Antal verk (st)</t>
  </si>
  <si>
    <t>Installerad effekt (MW)</t>
  </si>
  <si>
    <t>Elproduktion (GWh)</t>
  </si>
  <si>
    <t>Källa: Elforsk och Energimyndigheten.</t>
  </si>
  <si>
    <t>Tabell till figur 24: Installerad elproduktionskapacitet i Sverige per kraftslag, 1996–2010, uttryckt i MW</t>
  </si>
  <si>
    <t>Kondens</t>
  </si>
  <si>
    <t>Industriellt mottryck</t>
  </si>
  <si>
    <t>Källa: Svensk Energi.</t>
  </si>
  <si>
    <t>Tabell till figur 28: Användning av fjärrvärme, 1970–2010, uttryckt i TWh</t>
  </si>
  <si>
    <t>Slutlig användning</t>
  </si>
  <si>
    <t>Förluster</t>
  </si>
  <si>
    <t xml:space="preserve">Total användning </t>
  </si>
  <si>
    <t>Tabell till figur 29: Tillförd energi i fjärrvärme, 1970–2010, uttryckt i TWh</t>
  </si>
  <si>
    <t>Energikol inklusive hyttgas</t>
  </si>
  <si>
    <t>Bio-bränslen, avfall, torv</t>
  </si>
  <si>
    <t>Elpannor</t>
  </si>
  <si>
    <t>Värme-pumpar</t>
  </si>
  <si>
    <t>Spillvärme</t>
  </si>
  <si>
    <t>Total tillförsel</t>
  </si>
  <si>
    <t>Tabell till figur 30: Levererad fjärrkyla, 1992–2010, uttryckt i GWh</t>
  </si>
  <si>
    <t>Leverantör</t>
  </si>
  <si>
    <t>Fortum Värme AB</t>
  </si>
  <si>
    <t>Norrenergi AB</t>
  </si>
  <si>
    <t>Lunds Energi AB</t>
  </si>
  <si>
    <t>Göteborg Energi AB</t>
  </si>
  <si>
    <t>Mälarenergi AB</t>
  </si>
  <si>
    <t>Vattenfall Värme</t>
  </si>
  <si>
    <t>Tekniska Verken i Linköping AB</t>
  </si>
  <si>
    <t>Södertörns Fjärrvärme AB</t>
  </si>
  <si>
    <t>Öresunds-kraft AB</t>
  </si>
  <si>
    <t>Övriga</t>
  </si>
  <si>
    <t>Antal kunder (st.)</t>
  </si>
  <si>
    <t>Tätort</t>
  </si>
  <si>
    <t>Stockholm/ Nacka</t>
  </si>
  <si>
    <t>Solna/ Sundbyberg</t>
  </si>
  <si>
    <t>Lund</t>
  </si>
  <si>
    <t>Göteborg</t>
  </si>
  <si>
    <t>Västerås</t>
  </si>
  <si>
    <t>Uppsala</t>
  </si>
  <si>
    <t xml:space="preserve">Linköping </t>
  </si>
  <si>
    <t xml:space="preserve">Huddinge/ Botkyrka/ Salem </t>
  </si>
  <si>
    <t xml:space="preserve">Helsingborg </t>
  </si>
  <si>
    <t>Källa: Svensk Fjärrvärme.</t>
  </si>
  <si>
    <t>Tabell till figur 31: Användning av naturgas i Sverige fördelat på sektorer, 1983–2010, uttryckt i TWh</t>
  </si>
  <si>
    <t>El, fjärrvärme, gasverk</t>
  </si>
  <si>
    <t>Källa: Energyndigheten och SCB.</t>
  </si>
  <si>
    <t>Tabell till figur 32: Importpris för naturgas, 1999-2010, uttryckt i USD/MBtu</t>
  </si>
  <si>
    <t>Genomsnitt till EU</t>
  </si>
  <si>
    <t xml:space="preserve">Rörledning till USA </t>
  </si>
  <si>
    <t>LNG till Japan</t>
  </si>
  <si>
    <r>
      <t>Källa: IEA Energy Prices &amp; Taxes, Quarterly Statistics, Second Quarter 20</t>
    </r>
    <r>
      <rPr>
        <sz val="10"/>
        <rFont val="Calibri"/>
        <family val="2"/>
      </rPr>
      <t>11</t>
    </r>
  </si>
  <si>
    <t>Tabell till figur 37:  Pris på importerat energikol i EU, USA och Japan, 1999–2010, uttryckt i USD/ton</t>
  </si>
  <si>
    <t>Japan</t>
  </si>
  <si>
    <t>Anm. Inklusive kostnader, försäkring och frakt (CIF).</t>
  </si>
  <si>
    <r>
      <t>Källa: IEA Energy Prices &amp; Taxes, Quarterly Statistics, Second Quarter 20</t>
    </r>
    <r>
      <rPr>
        <sz val="10"/>
        <rFont val="Calibri"/>
        <family val="2"/>
      </rPr>
      <t>11.</t>
    </r>
  </si>
  <si>
    <t>Tabell till figur 38: Användning av energikol i Sverige, 1985–2010, uttryckt i 1000 ton</t>
  </si>
  <si>
    <t>Värmeverk</t>
  </si>
  <si>
    <t>Kraftvärmeverk</t>
  </si>
  <si>
    <t>Handelsträdgård</t>
  </si>
  <si>
    <t>Tabell till figur 39: Användning av biobränslen, torv och avfall i industrin, 1980–2010, uttryckt i TWh</t>
  </si>
  <si>
    <t>Massa-industrins returlutar</t>
  </si>
  <si>
    <t>Massa-industrins övriga biprodukter</t>
  </si>
  <si>
    <t>Sågverks-industrins biprodukter</t>
  </si>
  <si>
    <r>
      <t>Övriga branscher</t>
    </r>
    <r>
      <rPr>
        <vertAlign val="superscript"/>
        <sz val="10"/>
        <rFont val="Calibri"/>
        <family val="2"/>
        <scheme val="minor"/>
      </rPr>
      <t>1</t>
    </r>
  </si>
  <si>
    <t>Total biobränsle-användning</t>
  </si>
  <si>
    <t>Biobränslen och torv för el-produktion</t>
  </si>
  <si>
    <t>Tabell till figur 40: Användning av biobränslen, torv och avfall i fjärrvärmeverk, 1980–2010, uttryckt i TWh</t>
  </si>
  <si>
    <t>Avfall</t>
  </si>
  <si>
    <t>Trädbränsle</t>
  </si>
  <si>
    <t>Tallbeckolja</t>
  </si>
  <si>
    <r>
      <t>Övriga bränslen och statistisk differens</t>
    </r>
    <r>
      <rPr>
        <vertAlign val="superscript"/>
        <sz val="10"/>
        <rFont val="Calibri"/>
        <family val="2"/>
        <scheme val="minor"/>
      </rPr>
      <t>1</t>
    </r>
  </si>
  <si>
    <t>Total användning för värme-produktion</t>
  </si>
  <si>
    <t>Biobränslen och torv för elproduktion</t>
  </si>
  <si>
    <t>Tabell till figur 41: Tillförsel av pellets till den svenska marknaden, 1997-2010, uttryckt i TWh</t>
  </si>
  <si>
    <t>Uppskattad utleverans till villamarknaden</t>
  </si>
  <si>
    <t>Tillförsel exklusive villor</t>
  </si>
  <si>
    <t>Nettoimport</t>
  </si>
  <si>
    <r>
      <t>Tabell till figur 42:</t>
    </r>
    <r>
      <rPr>
        <sz val="12"/>
        <rFont val="Calibri"/>
        <family val="2"/>
        <scheme val="minor"/>
      </rPr>
      <t xml:space="preserve"> </t>
    </r>
    <r>
      <rPr>
        <b/>
        <sz val="12"/>
        <rFont val="Calibri"/>
        <family val="2"/>
        <scheme val="minor"/>
      </rPr>
      <t>Import av odenaturerad och denaturerad etanol, år 2010, fördelat per land, uttryckt i m</t>
    </r>
    <r>
      <rPr>
        <b/>
        <vertAlign val="superscript"/>
        <sz val="12"/>
        <rFont val="Calibri"/>
        <family val="2"/>
        <scheme val="minor"/>
      </rPr>
      <t>3</t>
    </r>
  </si>
  <si>
    <t>Frankrike</t>
  </si>
  <si>
    <t>Neder-länderna</t>
  </si>
  <si>
    <t>Stor-britannien</t>
  </si>
  <si>
    <t>Övriga EU-länder</t>
  </si>
  <si>
    <t>Brasilien</t>
  </si>
  <si>
    <t>Övriga länder utanför EU</t>
  </si>
  <si>
    <t>Total import</t>
  </si>
  <si>
    <t>Total export</t>
  </si>
  <si>
    <t>Anm. Här inkluderas drivmedelsetanol, etanol för industriellt bruk och dryckesetanol.</t>
  </si>
  <si>
    <t>Källa: SCB.</t>
  </si>
  <si>
    <t>Tabell till figur 43: Etanolpris på den europeiska marknaden, januari 2008–december 2010, uttryckt i euro per 100 liter</t>
  </si>
  <si>
    <t>Etanolpris</t>
  </si>
  <si>
    <t xml:space="preserve">Källa: FO Licht World Ethanol Price Report. </t>
  </si>
  <si>
    <t>Tabell till figur 44: Reala energipriser för hushåll i Sverige inklusive energiskatter och moms, 1986-2010, uttryckt i öre/kWh</t>
  </si>
  <si>
    <t>Naturgas, bostäder</t>
  </si>
  <si>
    <t>Elvärme, villa</t>
  </si>
  <si>
    <t>Eldningsolja</t>
  </si>
  <si>
    <t>Tabell till figur 45: Reala energipriser för industrin i Sverige inklusive energiskatter, 1986-2010, uttryckt i öre/kWh</t>
  </si>
  <si>
    <t>Naturgas, industri</t>
  </si>
  <si>
    <t>El, industri</t>
  </si>
  <si>
    <t>Tabell till figur 46: Reala årsmedelpriser för drivmedel i Sverige inklusive energiskatter men exklusive moms, 1993-2010, uttryckt i kr/liter</t>
  </si>
  <si>
    <t>95 oktan  (MK1, MK2)</t>
  </si>
  <si>
    <t>Diesel (MK1)</t>
  </si>
  <si>
    <t>Källa: SPI, Energimyndigheten och SCB.</t>
  </si>
  <si>
    <t>Tabell till figur 48: Världens energianvändning per sektor, 1990-2008, uttryckt i TWh</t>
  </si>
  <si>
    <t>Icke-energi-ändamål</t>
  </si>
  <si>
    <t>Källa: IEA Energy Balances of Non-OECD Countries 2010.</t>
  </si>
  <si>
    <t>Tabell till figur 49: Global tillförsel av energi, 1990-2008, uttryckt i TWh</t>
  </si>
  <si>
    <t>Tabell till figur 50, 51 och 52: Global tillförsel av olja, gas och kol, 2010, fördelat per region, uttryckt i ton, TWh och procent</t>
  </si>
  <si>
    <t>Gas</t>
  </si>
  <si>
    <t>Land</t>
  </si>
  <si>
    <t>Ton</t>
  </si>
  <si>
    <t>Procent</t>
  </si>
  <si>
    <t>Nordamerika</t>
  </si>
  <si>
    <t>Asien exklusive Kina</t>
  </si>
  <si>
    <t>Kina</t>
  </si>
  <si>
    <t>EU</t>
  </si>
  <si>
    <t>Afrika</t>
  </si>
  <si>
    <t>Ryssland</t>
  </si>
  <si>
    <t>Källa: BP Statistical Review of World Energy, 2011.</t>
  </si>
  <si>
    <t>Tabell till figur 53: Global tillförsel av förnybar energi, 1990-2008, uttryckt i TWh</t>
  </si>
  <si>
    <t>Nord-amerika</t>
  </si>
  <si>
    <t>Latin-amerika</t>
  </si>
  <si>
    <t>Övriga länder</t>
  </si>
  <si>
    <t>Källa: IEA Energy Balances of Non-OECD countries, 2010 IEA  Energy Balances of OECD Countries, 2010.</t>
  </si>
  <si>
    <t>Tabell till figur 54: Elproduktion i världen efter produktionsslag, 1990-2008, uttryckt i TWh</t>
  </si>
  <si>
    <t>Tabell till figur 55: Elproduktion fördelat på kraftslag år 2009, uttryckt i kWh/invånare</t>
  </si>
  <si>
    <r>
      <t>Vattenkraft</t>
    </r>
    <r>
      <rPr>
        <vertAlign val="superscript"/>
        <sz val="10"/>
        <rFont val="Calibri"/>
        <family val="2"/>
        <scheme val="minor"/>
      </rPr>
      <t>1</t>
    </r>
  </si>
  <si>
    <t>Fossilkraft</t>
  </si>
  <si>
    <t>Biobränsle och avfall</t>
  </si>
  <si>
    <t>Total brutto-produktion</t>
  </si>
  <si>
    <t>Import– Export</t>
  </si>
  <si>
    <t>Total el-användning</t>
  </si>
  <si>
    <t>Island</t>
  </si>
  <si>
    <t>Norge</t>
  </si>
  <si>
    <t xml:space="preserve">Kanada </t>
  </si>
  <si>
    <t>Sverige</t>
  </si>
  <si>
    <t>OECD totalt</t>
  </si>
  <si>
    <t>Schweiz</t>
  </si>
  <si>
    <t>Nederländerna</t>
  </si>
  <si>
    <t>Tyskland</t>
  </si>
  <si>
    <t>Spanien</t>
  </si>
  <si>
    <t>Storbritannien</t>
  </si>
  <si>
    <t>Italien</t>
  </si>
  <si>
    <t>Källa: Electricity Information 2010 IEA/OECD.</t>
  </si>
  <si>
    <t>Tabell till figur 58: Utsläpp av svaveldioxid i Sverige, 1990–2009, uttryckt i 1000 ton</t>
  </si>
  <si>
    <r>
      <t xml:space="preserve">   Förbränning i industrin</t>
    </r>
    <r>
      <rPr>
        <vertAlign val="superscript"/>
        <sz val="10"/>
        <rFont val="Calibri"/>
        <family val="2"/>
        <scheme val="minor"/>
      </rPr>
      <t>1</t>
    </r>
  </si>
  <si>
    <t xml:space="preserve">   Transporter</t>
  </si>
  <si>
    <r>
      <t xml:space="preserve">   Bostäder och service</t>
    </r>
    <r>
      <rPr>
        <vertAlign val="superscript"/>
        <sz val="10"/>
        <rFont val="Calibri"/>
        <family val="2"/>
        <scheme val="minor"/>
      </rPr>
      <t>2</t>
    </r>
  </si>
  <si>
    <r>
      <t xml:space="preserve">   Förbränning i el-, gas- och värmeverk</t>
    </r>
    <r>
      <rPr>
        <vertAlign val="superscript"/>
        <sz val="10"/>
        <rFont val="Calibri"/>
        <family val="2"/>
        <scheme val="minor"/>
      </rPr>
      <t>3</t>
    </r>
  </si>
  <si>
    <t xml:space="preserve">   Diffusa utsläpp</t>
  </si>
  <si>
    <t xml:space="preserve">Industri-processer </t>
  </si>
  <si>
    <t>Totalt, exklusive inter-nationell bunkring</t>
  </si>
  <si>
    <t xml:space="preserve">Inter-nationell bunkring </t>
  </si>
  <si>
    <t>Källa: Sveriges rapportering till FN:s luftvårdskonvention, Naturvårdsverket 2010, Energimyndighetens bearbetningar.</t>
  </si>
  <si>
    <r>
      <t>Tabell till figur 59: Utsläpp av kväveoxider (räknat som NO</t>
    </r>
    <r>
      <rPr>
        <b/>
        <vertAlign val="subscript"/>
        <sz val="12"/>
        <rFont val="Calibri"/>
        <family val="2"/>
        <scheme val="minor"/>
      </rPr>
      <t>2</t>
    </r>
    <r>
      <rPr>
        <b/>
        <sz val="12"/>
        <rFont val="Calibri"/>
        <family val="2"/>
        <scheme val="minor"/>
      </rPr>
      <t>) i Sverige, 1990–2009, uttryckt i 1000 ton</t>
    </r>
  </si>
  <si>
    <t xml:space="preserve">Källa:  Sveriges rapportering till FN:s luftvårdskonvention, Naturvårdsverket 2010, Energimyndighetens bearbetningar. </t>
  </si>
  <si>
    <t>Tabell till figur 2: Förnybar elproduktion i elcertifikatsystemet fördelad på vatten-, vind- och biokraft (exklusive torv), 2003–2010, uttryckt i TWh</t>
  </si>
  <si>
    <t>Biokraft</t>
  </si>
  <si>
    <t>Källa: Energimyndigheten.</t>
  </si>
  <si>
    <t>Mellanöstern</t>
  </si>
  <si>
    <t>Latinamerika</t>
  </si>
  <si>
    <t>Indien</t>
  </si>
  <si>
    <t>Världen</t>
  </si>
  <si>
    <t>Källa: IEA Energy balances of Non-OECD Countries 2010, IEA Energy Balances of OECD Countries 2010.</t>
  </si>
  <si>
    <t xml:space="preserve">Tabell till figur 47: Regional energianvändning per energislag i världen, 1990 och 2008, uttryckt i kWh/invånare </t>
  </si>
  <si>
    <t>Gasturbiner</t>
  </si>
  <si>
    <t>Anm. I redovisningen ingår energi från vatten, sol, vind, geotermisk kraft och biobränslen.</t>
  </si>
  <si>
    <t>Anm.  Reviderade uppgifter för samtliga år jämfört med tidigare upplaga.</t>
  </si>
  <si>
    <t>Tabell till figur 42: Import av odenaturerad och denaturerad etanol, år 2010, fördelat per land, uttryckt i m3</t>
  </si>
  <si>
    <t>Tabell till figur 59: Utsläpp av kväveoxider (räknat som NO2) i Sverige, 1990–2009, uttryckt i 1000 ton</t>
  </si>
  <si>
    <t>Tillförseln och energianvändning i Sverige</t>
  </si>
  <si>
    <t>Energiläget i världen</t>
  </si>
  <si>
    <t>Miljöläget</t>
  </si>
  <si>
    <t>Energimått och omräkningsfaktorer</t>
  </si>
  <si>
    <t>Energiläget i siffror 2011</t>
  </si>
  <si>
    <t>Energimarknader</t>
  </si>
  <si>
    <t>Andel förnybar energianvändning</t>
  </si>
  <si>
    <t>Tabell 7 Prefix som används för energienheter</t>
  </si>
  <si>
    <t>Anm. Beräkningar enligt förnybartdirektivet. Underlagsdata för 2005-2009 skiljer sig från tidigare år.</t>
  </si>
  <si>
    <r>
      <rPr>
        <sz val="10"/>
        <rFont val="Calibri"/>
        <family val="2"/>
        <scheme val="minor"/>
      </rPr>
      <t xml:space="preserve">Anm.  </t>
    </r>
    <r>
      <rPr>
        <vertAlign val="superscript"/>
        <sz val="10"/>
        <rFont val="Calibri"/>
        <family val="2"/>
        <scheme val="minor"/>
      </rPr>
      <t>1</t>
    </r>
    <r>
      <rPr>
        <sz val="10"/>
        <rFont val="Calibri"/>
        <family val="2"/>
        <scheme val="minor"/>
      </rPr>
      <t xml:space="preserve"> Värmepumpar avser stora värmepumpar i energisektorn. </t>
    </r>
  </si>
  <si>
    <r>
      <t xml:space="preserve">                       2</t>
    </r>
    <r>
      <rPr>
        <sz val="10"/>
        <rFont val="Calibri"/>
        <family val="2"/>
        <scheme val="minor"/>
      </rPr>
      <t xml:space="preserve"> Kärnkraft redovisas brutto, dvs. som tillförd kärnbränsleenergi enligt FN/ECE:s riktlinjer.</t>
    </r>
  </si>
  <si>
    <r>
      <t xml:space="preserve">                       3 </t>
    </r>
    <r>
      <rPr>
        <sz val="10"/>
        <rFont val="Calibri"/>
        <family val="2"/>
        <scheme val="minor"/>
      </rPr>
      <t>Nettoimport av el räknas som tillförsel.</t>
    </r>
  </si>
  <si>
    <r>
      <t xml:space="preserve">Anm. </t>
    </r>
    <r>
      <rPr>
        <vertAlign val="superscript"/>
        <sz val="10"/>
        <rFont val="Calibri"/>
        <family val="2"/>
        <scheme val="minor"/>
      </rPr>
      <t xml:space="preserve">1 </t>
    </r>
    <r>
      <rPr>
        <sz val="10"/>
        <rFont val="Calibri"/>
        <family val="2"/>
        <scheme val="minor"/>
      </rPr>
      <t>Fram till år 1989 inkluderas utrikes flyg i posten.</t>
    </r>
  </si>
  <si>
    <r>
      <rPr>
        <vertAlign val="superscript"/>
        <sz val="10"/>
        <rFont val="Calibri"/>
        <family val="2"/>
        <scheme val="minor"/>
      </rPr>
      <t xml:space="preserve">                    2</t>
    </r>
    <r>
      <rPr>
        <sz val="10"/>
        <rFont val="Calibri"/>
        <family val="2"/>
        <scheme val="minor"/>
      </rPr>
      <t xml:space="preserve"> Enligt den metod som används av FN/ECE för att beräkna tillförseln från kärnkraften.</t>
    </r>
  </si>
  <si>
    <r>
      <rPr>
        <vertAlign val="superscript"/>
        <sz val="10"/>
        <rFont val="Calibri"/>
        <family val="2"/>
        <scheme val="minor"/>
      </rPr>
      <t xml:space="preserve">                    3</t>
    </r>
    <r>
      <rPr>
        <sz val="10"/>
        <rFont val="Calibri"/>
        <family val="2"/>
        <scheme val="minor"/>
      </rPr>
      <t xml:space="preserve"> Från år 1990 ingår utrikes flyg i posten.</t>
    </r>
  </si>
  <si>
    <t>Tabell till figur 8: Sveriges totala energitillförsel exklusive nettoelexport, 1970-2010, uttryckt i TWh</t>
  </si>
  <si>
    <r>
      <rPr>
        <sz val="10"/>
        <rFont val="Calibri"/>
        <family val="2"/>
        <scheme val="minor"/>
      </rPr>
      <t>Anm.</t>
    </r>
    <r>
      <rPr>
        <vertAlign val="superscript"/>
        <sz val="10"/>
        <rFont val="Calibri"/>
        <family val="2"/>
        <scheme val="minor"/>
      </rPr>
      <t xml:space="preserve">   1</t>
    </r>
    <r>
      <rPr>
        <sz val="10"/>
        <rFont val="Calibri"/>
        <family val="2"/>
        <scheme val="minor"/>
      </rPr>
      <t xml:space="preserve"> Inklusive vindkraft fram till 1996.</t>
    </r>
  </si>
  <si>
    <r>
      <t xml:space="preserve">                      2</t>
    </r>
    <r>
      <rPr>
        <sz val="10"/>
        <rFont val="Calibri"/>
        <family val="2"/>
        <scheme val="minor"/>
      </rPr>
      <t xml:space="preserve"> Enligt den metod som används av FN/ECE för att beräkna tillförseln från kärnkraften.</t>
    </r>
  </si>
  <si>
    <r>
      <rPr>
        <sz val="10"/>
        <rFont val="Calibri"/>
        <family val="2"/>
        <scheme val="minor"/>
      </rPr>
      <t xml:space="preserve">Anm. </t>
    </r>
    <r>
      <rPr>
        <vertAlign val="superscript"/>
        <sz val="10"/>
        <rFont val="Calibri"/>
        <family val="2"/>
        <scheme val="minor"/>
      </rPr>
      <t xml:space="preserve"> 1</t>
    </r>
    <r>
      <rPr>
        <sz val="10"/>
        <rFont val="Calibri"/>
        <family val="2"/>
        <scheme val="minor"/>
      </rPr>
      <t xml:space="preserve"> Fram till 1989 inkluderas utrikes flyg i posten.</t>
    </r>
  </si>
  <si>
    <r>
      <t xml:space="preserve">                      2</t>
    </r>
    <r>
      <rPr>
        <sz val="10"/>
        <rFont val="Calibri"/>
        <family val="2"/>
        <scheme val="minor"/>
      </rPr>
      <t xml:space="preserve"> Från 1990 ingår utrikes flyg i posten.</t>
    </r>
  </si>
  <si>
    <t>Anm. Normalårskorrigering enligt Energimyndighetens metod.</t>
  </si>
  <si>
    <r>
      <rPr>
        <vertAlign val="superscript"/>
        <sz val="10"/>
        <rFont val="Calibri"/>
        <family val="2"/>
        <scheme val="minor"/>
      </rPr>
      <t xml:space="preserve">                    1</t>
    </r>
    <r>
      <rPr>
        <sz val="10"/>
        <rFont val="Calibri"/>
        <family val="2"/>
        <scheme val="minor"/>
      </rPr>
      <t xml:space="preserve"> Nytt indexår för produktionen, därav är det nya siffror för hela tidsserien.</t>
    </r>
  </si>
  <si>
    <t>Tabell till figur 18: Slutlig energianvändning i transportsektorn, 1970–2010, inklusive utrikes transporter, uttryckt i TWh</t>
  </si>
  <si>
    <r>
      <t xml:space="preserve">Anm. </t>
    </r>
    <r>
      <rPr>
        <vertAlign val="superscript"/>
        <sz val="10"/>
        <rFont val="Calibri"/>
        <family val="2"/>
        <scheme val="minor"/>
      </rPr>
      <t xml:space="preserve"> 1</t>
    </r>
    <r>
      <rPr>
        <sz val="10"/>
        <rFont val="Calibri"/>
        <family val="2"/>
        <scheme val="minor"/>
      </rPr>
      <t xml:space="preserve"> År 1999 redovisas enbart etanol, resterande år ingår etanol,  FAME och biogas.</t>
    </r>
  </si>
  <si>
    <r>
      <t>Anm.</t>
    </r>
    <r>
      <rPr>
        <vertAlign val="superscript"/>
        <sz val="10"/>
        <rFont val="Calibri"/>
        <family val="2"/>
      </rPr>
      <t xml:space="preserve">  1</t>
    </r>
    <r>
      <rPr>
        <sz val="10"/>
        <rFont val="Calibri"/>
        <family val="2"/>
      </rPr>
      <t xml:space="preserve"> Inkluderar gasverk.</t>
    </r>
  </si>
  <si>
    <r>
      <t xml:space="preserve">Anm. </t>
    </r>
    <r>
      <rPr>
        <vertAlign val="superscript"/>
        <sz val="10"/>
        <rFont val="Calibri"/>
        <family val="2"/>
      </rPr>
      <t>1</t>
    </r>
    <r>
      <rPr>
        <sz val="10"/>
        <rFont val="Calibri"/>
        <family val="2"/>
      </rPr>
      <t xml:space="preserve"> Vattenkraft och vindkraft samredovisas till och med 1996, därefter särredovisas vindkraften i en egen serie.</t>
    </r>
  </si>
  <si>
    <t>Anm. Torv samredovisas med biobränsle även om den egentligen inte betraktas som förnybar. Det bör             noteras att utvecklingen de senaste två åren framförallt är en produkt av ovanligt kalla vintrar.                Detta gäller särskilt för 2010.</t>
  </si>
  <si>
    <r>
      <t xml:space="preserve">Anm. </t>
    </r>
    <r>
      <rPr>
        <vertAlign val="superscript"/>
        <sz val="10"/>
        <rFont val="Calibri"/>
        <family val="2"/>
        <scheme val="minor"/>
      </rPr>
      <t xml:space="preserve">1 </t>
    </r>
    <r>
      <rPr>
        <sz val="10"/>
        <rFont val="Calibri"/>
        <family val="2"/>
        <scheme val="minor"/>
      </rPr>
      <t>Mega British Thermal Unit.</t>
    </r>
  </si>
  <si>
    <r>
      <t>Tabell till figur 32: Importpris för naturgas, 1999-2010, uttryckt i USD/MBtu</t>
    </r>
    <r>
      <rPr>
        <b/>
        <vertAlign val="superscript"/>
        <sz val="12"/>
        <rFont val="Calibri"/>
        <family val="2"/>
        <scheme val="minor"/>
      </rPr>
      <t>1</t>
    </r>
  </si>
  <si>
    <t>EU i genomsnitt</t>
  </si>
  <si>
    <t>Tabell till figur 38: Användning av energikol i Sverige, 1985–2010, uttryckt i 1 000 ton</t>
  </si>
  <si>
    <r>
      <t xml:space="preserve">Anm. </t>
    </r>
    <r>
      <rPr>
        <vertAlign val="superscript"/>
        <sz val="10"/>
        <rFont val="Calibri"/>
        <family val="2"/>
        <scheme val="minor"/>
      </rPr>
      <t xml:space="preserve"> 1</t>
    </r>
    <r>
      <rPr>
        <sz val="10"/>
        <rFont val="Calibri"/>
        <family val="2"/>
        <scheme val="minor"/>
      </rPr>
      <t xml:space="preserve"> I övriga branscher ingår bland annat livsmedelsektorn, kemisk industri och verkstad.</t>
    </r>
  </si>
  <si>
    <r>
      <t xml:space="preserve">Anm. </t>
    </r>
    <r>
      <rPr>
        <vertAlign val="superscript"/>
        <sz val="10"/>
        <rFont val="Calibri"/>
        <family val="2"/>
        <scheme val="minor"/>
      </rPr>
      <t xml:space="preserve"> 1 </t>
    </r>
    <r>
      <rPr>
        <sz val="10"/>
        <rFont val="Calibri"/>
        <family val="2"/>
        <scheme val="minor"/>
      </rPr>
      <t>Differens uppkommer eftersom statistiken är hämtad från två olika källor.</t>
    </r>
  </si>
  <si>
    <t>Källa: Pelletsindustrins Riksförbund (PIR).</t>
  </si>
  <si>
    <r>
      <t xml:space="preserve">Anm. </t>
    </r>
    <r>
      <rPr>
        <vertAlign val="superscript"/>
        <sz val="10"/>
        <rFont val="Calibri"/>
        <family val="2"/>
        <scheme val="minor"/>
      </rPr>
      <t xml:space="preserve"> 1</t>
    </r>
    <r>
      <rPr>
        <sz val="10"/>
        <rFont val="Calibri"/>
        <family val="2"/>
        <scheme val="minor"/>
      </rPr>
      <t xml:space="preserve"> Förutom vattenkraft ingår solel och geotermisk el i posten.</t>
    </r>
  </si>
  <si>
    <t>Tabell till figur 56: Förändringar av koldioxidutsläpp 2007 jämfört med 1990 års nivå i EU och OECD-länder, uttryckt i procentuell förändring</t>
  </si>
  <si>
    <r>
      <t xml:space="preserve">Anm. </t>
    </r>
    <r>
      <rPr>
        <vertAlign val="superscript"/>
        <sz val="10"/>
        <rFont val="Calibri"/>
        <family val="2"/>
        <scheme val="minor"/>
      </rPr>
      <t xml:space="preserve"> 1</t>
    </r>
    <r>
      <rPr>
        <sz val="10"/>
        <rFont val="Calibri"/>
        <family val="2"/>
        <scheme val="minor"/>
      </rPr>
      <t xml:space="preserve"> Storbritannien och Nordirland.</t>
    </r>
  </si>
  <si>
    <t>Tabell till figur 57: Utsläpp av koldioxid i Sverige 1980, 1990-2009, 1 000 ton</t>
  </si>
  <si>
    <r>
      <rPr>
        <vertAlign val="superscript"/>
        <sz val="10"/>
        <rFont val="Calibri"/>
        <family val="2"/>
        <scheme val="minor"/>
      </rPr>
      <t xml:space="preserve">                     1</t>
    </r>
    <r>
      <rPr>
        <sz val="10"/>
        <rFont val="Calibri"/>
        <family val="2"/>
        <scheme val="minor"/>
      </rPr>
      <t xml:space="preserve"> Inklusive industriellt mottryck.</t>
    </r>
  </si>
  <si>
    <r>
      <rPr>
        <vertAlign val="superscript"/>
        <sz val="10"/>
        <rFont val="Calibri"/>
        <family val="2"/>
        <scheme val="minor"/>
      </rPr>
      <t xml:space="preserve">                     3</t>
    </r>
    <r>
      <rPr>
        <sz val="10"/>
        <rFont val="Calibri"/>
        <family val="2"/>
        <scheme val="minor"/>
      </rPr>
      <t xml:space="preserve"> Inklusive lösningsmedels- och produktanvändning.</t>
    </r>
  </si>
  <si>
    <r>
      <rPr>
        <vertAlign val="superscript"/>
        <sz val="10"/>
        <rFont val="Calibri"/>
        <family val="2"/>
        <scheme val="minor"/>
      </rPr>
      <t xml:space="preserve">                     2</t>
    </r>
    <r>
      <rPr>
        <sz val="10"/>
        <rFont val="Calibri"/>
        <family val="2"/>
        <scheme val="minor"/>
      </rPr>
      <t xml:space="preserve"> Inklusive koksverk, oljeraffinaderier och sopförbränning.</t>
    </r>
  </si>
  <si>
    <r>
      <rPr>
        <vertAlign val="superscript"/>
        <sz val="10"/>
        <rFont val="Calibri"/>
        <family val="2"/>
        <scheme val="minor"/>
      </rPr>
      <t xml:space="preserve">                     1</t>
    </r>
    <r>
      <rPr>
        <sz val="10"/>
        <rFont val="Calibri"/>
        <family val="2"/>
        <scheme val="minor"/>
      </rPr>
      <t xml:space="preserve"> Inklusive industriellt mottryck och förbränning av farligt avfall.</t>
    </r>
  </si>
  <si>
    <r>
      <rPr>
        <vertAlign val="superscript"/>
        <sz val="10"/>
        <rFont val="Calibri"/>
        <family val="2"/>
        <scheme val="minor"/>
      </rPr>
      <t xml:space="preserve">                     2</t>
    </r>
    <r>
      <rPr>
        <sz val="10"/>
        <rFont val="Calibri"/>
        <family val="2"/>
        <scheme val="minor"/>
      </rPr>
      <t xml:space="preserve"> Inklusive jordbruk, skogsbruk och fiske</t>
    </r>
  </si>
  <si>
    <r>
      <rPr>
        <vertAlign val="superscript"/>
        <sz val="10"/>
        <rFont val="Calibri"/>
        <family val="2"/>
        <scheme val="minor"/>
      </rPr>
      <t xml:space="preserve">                     4</t>
    </r>
    <r>
      <rPr>
        <sz val="10"/>
        <rFont val="Calibri"/>
        <family val="2"/>
        <scheme val="minor"/>
      </rPr>
      <t xml:space="preserve"> Inklusive lösningsmedels- och produktanvändning.</t>
    </r>
  </si>
  <si>
    <r>
      <rPr>
        <vertAlign val="superscript"/>
        <sz val="10"/>
        <rFont val="Calibri"/>
        <family val="2"/>
        <scheme val="minor"/>
      </rPr>
      <t xml:space="preserve">                     3</t>
    </r>
    <r>
      <rPr>
        <sz val="10"/>
        <rFont val="Calibri"/>
        <family val="2"/>
        <scheme val="minor"/>
      </rPr>
      <t xml:space="preserve"> Inklusive koksverk och oljeraffinaderier.</t>
    </r>
  </si>
  <si>
    <t>Anm. Priserna redovisas i 2010 års prisnivå, konsumentprisindex (KPI) används för omräkning av priser.</t>
  </si>
  <si>
    <r>
      <t xml:space="preserve">          </t>
    </r>
    <r>
      <rPr>
        <vertAlign val="superscript"/>
        <sz val="10"/>
        <rFont val="Calibri"/>
        <family val="2"/>
        <scheme val="minor"/>
      </rPr>
      <t>1</t>
    </r>
    <r>
      <rPr>
        <sz val="10"/>
        <rFont val="Calibri"/>
        <family val="2"/>
        <scheme val="minor"/>
      </rPr>
      <t xml:space="preserve"> För naturgas anges effektivt värmevärde eller nettokalorivärde.</t>
    </r>
  </si>
  <si>
    <r>
      <t xml:space="preserve">Anm. Det bränsle som används för el- och värmeproduktion inom industrin redovisas i el- och värmestatistiken. </t>
    </r>
    <r>
      <rPr>
        <vertAlign val="superscript"/>
        <sz val="10"/>
        <color rgb="FFFF0000"/>
        <rFont val="Calibri"/>
        <family val="2"/>
        <scheme val="minor"/>
      </rPr>
      <t/>
    </r>
  </si>
  <si>
    <t>Tabell till figur 25: Sveriges nettoimport (+) och nettoexport (-) av el, 1970–2010, uttryckt i TWh</t>
  </si>
  <si>
    <t>Tabell till figur 21: Sveriges elproduktion per kraftslag, 1970–2010, uttryckt i TWh</t>
  </si>
  <si>
    <r>
      <t>Nominellt pris</t>
    </r>
    <r>
      <rPr>
        <vertAlign val="superscript"/>
        <sz val="10"/>
        <rFont val="Calibri"/>
        <family val="2"/>
        <scheme val="minor"/>
      </rPr>
      <t>1</t>
    </r>
  </si>
  <si>
    <r>
      <t>Realt pris</t>
    </r>
    <r>
      <rPr>
        <vertAlign val="superscript"/>
        <sz val="10"/>
        <rFont val="Calibri"/>
        <family val="2"/>
        <scheme val="minor"/>
      </rPr>
      <t>2</t>
    </r>
  </si>
  <si>
    <t>Källa: BP och Världsbanken.</t>
  </si>
  <si>
    <r>
      <t xml:space="preserve">Anm. </t>
    </r>
    <r>
      <rPr>
        <vertAlign val="superscript"/>
        <sz val="10"/>
        <rFont val="Calibri"/>
        <family val="2"/>
        <scheme val="minor"/>
      </rPr>
      <t xml:space="preserve">1 </t>
    </r>
    <r>
      <rPr>
        <sz val="10"/>
        <rFont val="Calibri"/>
        <family val="2"/>
        <scheme val="minor"/>
      </rPr>
      <t>På grund av BP:s revidering har tidsserien korrigerats från och med 1984 och framåt.</t>
    </r>
  </si>
  <si>
    <r>
      <t xml:space="preserve">          </t>
    </r>
    <r>
      <rPr>
        <vertAlign val="superscript"/>
        <sz val="10"/>
        <rFont val="Calibri"/>
        <family val="2"/>
        <scheme val="minor"/>
      </rPr>
      <t xml:space="preserve">2 </t>
    </r>
    <r>
      <rPr>
        <sz val="10"/>
        <rFont val="Calibri"/>
        <family val="2"/>
        <scheme val="minor"/>
      </rPr>
      <t>Globala reala priser deflateras med MUV-index från Världsbanken.</t>
    </r>
  </si>
  <si>
    <t>Eldningsolja 2-5</t>
  </si>
  <si>
    <t>Eldningsolja 1</t>
  </si>
  <si>
    <t>Dieselolja</t>
  </si>
  <si>
    <t>Flygbränsle</t>
  </si>
  <si>
    <t>Saudiarabien</t>
  </si>
  <si>
    <t xml:space="preserve">Övriga Mellan-östern  </t>
  </si>
  <si>
    <t>Övriga OPEC-länder</t>
  </si>
  <si>
    <t>Danmark, Norge, Stor-britannien</t>
  </si>
  <si>
    <t>Total import av råolja</t>
  </si>
  <si>
    <t>Olje-produkter (nettoimport)</t>
  </si>
  <si>
    <t>Tabell till figur 35 och 36: Nettoimport (+) och nettoexport (-) av raffinaderiprodukter; Den svenska importen av råolja fördelad på ursprungsländer, 1972–2010, uttryckt i miljoner ton</t>
  </si>
  <si>
    <t>Tabell till figur 35: Nettoimport (+) och nettoexport (-) av raffinaderiprodukter, 1972–2010, uttryckt i miljoner ton</t>
  </si>
  <si>
    <t>Tabell till figur 36: Den svenska importen av råolja fördelad på ursprungsländer, 1972–2010, uttryckt i miljoner ton</t>
  </si>
  <si>
    <r>
      <t>Tabell till figur 34: Användning av oljeprodukter i Sverige, inklusive utrikes sjö- och luftfart, 1970-2010, uttryckt i miljoner m</t>
    </r>
    <r>
      <rPr>
        <b/>
        <vertAlign val="superscript"/>
        <sz val="12"/>
        <rFont val="Calibri"/>
        <family val="2"/>
        <scheme val="minor"/>
      </rPr>
      <t>3</t>
    </r>
  </si>
  <si>
    <t>Tabell till figur 34: Användning av oljeprodukter i Sverige, inklusive utrikes sjö- och luftfart, 1970-2010, uttryckt i miljoner m3</t>
  </si>
  <si>
    <t>Tabell till figur 33: Löpande nominella och reala priser på lätt råolja, 1970–2010, uttryckt i USD per fat</t>
  </si>
  <si>
    <t>Anm. Fram till och med 1997 inkluderas importen från Ryssland i "Övriga länder".</t>
  </si>
  <si>
    <r>
      <t>Bostäder och service</t>
    </r>
    <r>
      <rPr>
        <vertAlign val="superscript"/>
        <sz val="10"/>
        <rFont val="Calibri"/>
        <family val="2"/>
        <scheme val="minor"/>
      </rPr>
      <t>4</t>
    </r>
  </si>
  <si>
    <r>
      <rPr>
        <vertAlign val="superscript"/>
        <sz val="10"/>
        <rFont val="Calibri"/>
        <family val="2"/>
        <scheme val="minor"/>
      </rPr>
      <t xml:space="preserve">                    4 </t>
    </r>
    <r>
      <rPr>
        <sz val="10"/>
        <rFont val="Calibri"/>
        <family val="2"/>
        <scheme val="minor"/>
      </rPr>
      <t>Inklusive jordbruk, skogsbruk och fiske.</t>
    </r>
  </si>
  <si>
    <t xml:space="preserve">           De rödmarkerade siffrorna reviderades 2012-05-15.</t>
  </si>
  <si>
    <t>Anm: Tabell till figur 8 och tabell till figur 13 reviderades 2012-05-15.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</si>
</sst>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kr&quot;;[Red]\-#,##0\ &quot;kr&quot;"/>
    <numFmt numFmtId="43" formatCode="_-* #,##0.00\ _k_r_-;\-* #,##0.00\ _k_r_-;_-* &quot;-&quot;??\ _k_r_-;_-@_-"/>
    <numFmt numFmtId="164" formatCode="0.0"/>
    <numFmt numFmtId="165" formatCode="0.000"/>
    <numFmt numFmtId="166" formatCode="0.0000"/>
    <numFmt numFmtId="167" formatCode="0.00000"/>
    <numFmt numFmtId="168" formatCode="#,##0.0"/>
    <numFmt numFmtId="169" formatCode="#,##0;[Red]&quot;-&quot;#,##0"/>
    <numFmt numFmtId="170" formatCode="yyyy"/>
    <numFmt numFmtId="171" formatCode="yyyy;@"/>
    <numFmt numFmtId="172" formatCode="#,##0.000"/>
  </numFmts>
  <fonts count="70">
    <font>
      <sz val="11"/>
      <color theme="1"/>
      <name val="Calibri"/>
      <family val="2"/>
      <scheme val="minor"/>
    </font>
    <font>
      <sz val="10"/>
      <name val="Arial"/>
      <family val="2"/>
    </font>
    <font>
      <b/>
      <sz val="12"/>
      <name val="Calibri"/>
      <family val="2"/>
      <scheme val="minor"/>
    </font>
    <font>
      <sz val="10"/>
      <color theme="1"/>
      <name val="Calibri"/>
      <family val="2"/>
      <scheme val="minor"/>
    </font>
    <font>
      <b/>
      <i/>
      <sz val="10"/>
      <name val="Calibri"/>
      <family val="2"/>
      <scheme val="minor"/>
    </font>
    <font>
      <b/>
      <sz val="10"/>
      <name val="Calibri"/>
      <family val="2"/>
      <scheme val="minor"/>
    </font>
    <font>
      <sz val="10"/>
      <name val="Calibri"/>
      <family val="2"/>
      <scheme val="minor"/>
    </font>
    <font>
      <vertAlign val="superscript"/>
      <sz val="10"/>
      <name val="Calibri"/>
      <family val="2"/>
      <scheme val="minor"/>
    </font>
    <font>
      <sz val="9"/>
      <name val="Geneva"/>
      <family val="2"/>
    </font>
    <font>
      <sz val="12"/>
      <name val="Calibri"/>
      <family val="2"/>
      <scheme val="minor"/>
    </font>
    <font>
      <b/>
      <vertAlign val="subscript"/>
      <sz val="10"/>
      <name val="Calibri"/>
      <family val="2"/>
      <scheme val="minor"/>
    </font>
    <font>
      <b/>
      <sz val="10"/>
      <color theme="1"/>
      <name val="Calibri"/>
      <family val="2"/>
      <scheme val="minor"/>
    </font>
    <font>
      <sz val="10"/>
      <color theme="9" tint="-0.249977111117893"/>
      <name val="Calibri"/>
      <family val="2"/>
      <scheme val="minor"/>
    </font>
    <font>
      <sz val="12"/>
      <color theme="9" tint="-0.249977111117893"/>
      <name val="Calibri"/>
      <family val="2"/>
      <scheme val="minor"/>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1"/>
      <color indexed="20"/>
      <name val="Calibri"/>
      <family val="2"/>
      <charset val="238"/>
    </font>
    <font>
      <b/>
      <sz val="18"/>
      <color indexed="56"/>
      <name val="Cambria"/>
      <family val="2"/>
    </font>
    <font>
      <b/>
      <sz val="11"/>
      <color indexed="8"/>
      <name val="Calibri"/>
      <family val="2"/>
    </font>
    <font>
      <sz val="10"/>
      <name val="MS Sans Serif"/>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i/>
      <sz val="10"/>
      <name val="Calibri"/>
      <family val="2"/>
      <scheme val="minor"/>
    </font>
    <font>
      <vertAlign val="superscript"/>
      <sz val="10"/>
      <color theme="1"/>
      <name val="Calibri"/>
      <family val="2"/>
      <scheme val="minor"/>
    </font>
    <font>
      <b/>
      <i/>
      <sz val="12"/>
      <name val="Calibri"/>
      <family val="2"/>
      <scheme val="minor"/>
    </font>
    <font>
      <vertAlign val="superscript"/>
      <sz val="10"/>
      <color rgb="FFFF0000"/>
      <name val="Calibri"/>
      <family val="2"/>
      <scheme val="minor"/>
    </font>
    <font>
      <sz val="10"/>
      <color rgb="FFFF0000"/>
      <name val="Calibri"/>
      <family val="2"/>
      <scheme val="minor"/>
    </font>
    <font>
      <sz val="10"/>
      <name val="Calibri"/>
      <family val="2"/>
    </font>
    <font>
      <b/>
      <sz val="10"/>
      <name val="Calibri"/>
      <family val="2"/>
    </font>
    <font>
      <vertAlign val="superscript"/>
      <sz val="10"/>
      <name val="Calibri"/>
      <family val="2"/>
    </font>
    <font>
      <sz val="8"/>
      <name val="Arial"/>
      <family val="2"/>
    </font>
    <font>
      <sz val="9"/>
      <name val="Geneva"/>
    </font>
    <font>
      <b/>
      <sz val="10"/>
      <color rgb="FFFF0000"/>
      <name val="Calibri"/>
      <family val="2"/>
      <scheme val="minor"/>
    </font>
    <font>
      <b/>
      <sz val="12"/>
      <name val="Geneva"/>
      <family val="2"/>
    </font>
    <font>
      <sz val="12"/>
      <name val="Geneva"/>
      <family val="2"/>
    </font>
    <font>
      <b/>
      <vertAlign val="superscript"/>
      <sz val="12"/>
      <name val="Calibri"/>
      <family val="2"/>
      <scheme val="minor"/>
    </font>
    <font>
      <sz val="10"/>
      <name val="Verdana"/>
      <family val="2"/>
    </font>
    <font>
      <sz val="9"/>
      <color theme="1"/>
      <name val="Arial"/>
      <family val="2"/>
    </font>
    <font>
      <b/>
      <vertAlign val="subscript"/>
      <sz val="12"/>
      <name val="Calibri"/>
      <family val="2"/>
      <scheme val="minor"/>
    </font>
    <font>
      <b/>
      <sz val="12"/>
      <color theme="1"/>
      <name val="Calibri"/>
      <family val="2"/>
      <scheme val="minor"/>
    </font>
    <font>
      <u/>
      <sz val="11"/>
      <color theme="10"/>
      <name val="Calibri"/>
      <family val="2"/>
      <scheme val="minor"/>
    </font>
    <font>
      <b/>
      <sz val="16"/>
      <color theme="1"/>
      <name val="Calibri"/>
      <family val="2"/>
      <scheme val="minor"/>
    </font>
    <font>
      <b/>
      <sz val="14"/>
      <color theme="1"/>
      <name val="Calibri"/>
      <family val="2"/>
      <scheme val="minor"/>
    </font>
    <font>
      <sz val="10"/>
      <name val="Arial"/>
    </font>
    <font>
      <sz val="11"/>
      <color rgb="FFFF0000"/>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DE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9" tint="0.79998168889431442"/>
        <bgColor theme="9" tint="0.79998168889431442"/>
      </patternFill>
    </fill>
    <fill>
      <patternFill patternType="solid">
        <fgColor rgb="FFFDE9D9"/>
        <bgColor theme="9" tint="0.79998168889431442"/>
      </patternFill>
    </fill>
    <fill>
      <patternFill patternType="solid">
        <fgColor theme="0"/>
        <bgColor theme="9" tint="0.79998168889431442"/>
      </patternFill>
    </fill>
    <fill>
      <patternFill patternType="solid">
        <fgColor rgb="FFFFE9D9"/>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right/>
      <top/>
      <bottom style="thin">
        <color rgb="FFFDE9D9"/>
      </bottom>
      <diagonal/>
    </border>
    <border>
      <left/>
      <right/>
      <top style="thin">
        <color theme="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64"/>
      </bottom>
      <diagonal/>
    </border>
    <border>
      <left/>
      <right/>
      <top style="thin">
        <color rgb="FFFDE9D9"/>
      </top>
      <bottom style="thin">
        <color rgb="FFFDE9D9"/>
      </bottom>
      <diagonal/>
    </border>
    <border>
      <left/>
      <right style="thin">
        <color indexed="64"/>
      </right>
      <top/>
      <bottom/>
      <diagonal/>
    </border>
    <border>
      <left/>
      <right/>
      <top/>
      <bottom style="thin">
        <color rgb="FFFFE9D9"/>
      </bottom>
      <diagonal/>
    </border>
    <border>
      <left/>
      <right style="thin">
        <color theme="9" tint="0.79998168889431442"/>
      </right>
      <top/>
      <bottom/>
      <diagonal/>
    </border>
    <border>
      <left/>
      <right style="thin">
        <color theme="9" tint="0.79998168889431442"/>
      </right>
      <top/>
      <bottom style="thin">
        <color indexed="64"/>
      </bottom>
      <diagonal/>
    </border>
    <border>
      <left/>
      <right style="thin">
        <color theme="9" tint="0.79998168889431442"/>
      </right>
      <top/>
      <bottom style="thin">
        <color theme="9" tint="0.79998168889431442"/>
      </bottom>
      <diagonal/>
    </border>
    <border>
      <left/>
      <right/>
      <top style="thin">
        <color rgb="FFFDE9D9"/>
      </top>
      <bottom/>
      <diagonal/>
    </border>
    <border>
      <left/>
      <right/>
      <top/>
      <bottom style="thin">
        <color theme="9" tint="0.79998168889431442"/>
      </bottom>
      <diagonal/>
    </border>
  </borders>
  <cellStyleXfs count="125">
    <xf numFmtId="0" fontId="0" fillId="0" borderId="0"/>
    <xf numFmtId="0" fontId="1" fillId="0" borderId="0"/>
    <xf numFmtId="0" fontId="8" fillId="0" borderId="0"/>
    <xf numFmtId="0" fontId="8"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23" borderId="4" applyNumberFormat="0" applyAlignment="0" applyProtection="0"/>
    <xf numFmtId="0" fontId="19" fillId="6" borderId="0" applyNumberFormat="0" applyBorder="0" applyAlignment="0" applyProtection="0"/>
    <xf numFmtId="0" fontId="20" fillId="23" borderId="5" applyNumberFormat="0" applyAlignment="0" applyProtection="0"/>
    <xf numFmtId="0" fontId="21" fillId="23" borderId="5" applyNumberFormat="0" applyAlignment="0" applyProtection="0"/>
    <xf numFmtId="0" fontId="22" fillId="24"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7"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10" borderId="5" applyNumberFormat="0" applyAlignment="0" applyProtection="0"/>
    <xf numFmtId="0" fontId="33" fillId="0" borderId="11" applyNumberFormat="0" applyFill="0" applyAlignment="0" applyProtection="0"/>
    <xf numFmtId="0" fontId="1" fillId="0" borderId="0"/>
    <xf numFmtId="0" fontId="1" fillId="25" borderId="12" applyNumberFormat="0" applyFont="0" applyAlignment="0" applyProtection="0"/>
    <xf numFmtId="0" fontId="1" fillId="25" borderId="12" applyNumberFormat="0" applyFont="0" applyAlignment="0" applyProtection="0"/>
    <xf numFmtId="0" fontId="34" fillId="23" borderId="4" applyNumberFormat="0" applyAlignment="0" applyProtection="0"/>
    <xf numFmtId="0" fontId="35"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xf numFmtId="0" fontId="37" fillId="0" borderId="7" applyNumberFormat="0" applyFill="0" applyAlignment="0" applyProtection="0"/>
    <xf numFmtId="169" fontId="38" fillId="0" borderId="0" applyFont="0" applyFill="0" applyBorder="0" applyAlignment="0" applyProtection="0"/>
    <xf numFmtId="6" fontId="3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24" borderId="6" applyNumberFormat="0" applyAlignment="0" applyProtection="0"/>
    <xf numFmtId="0" fontId="8" fillId="0" borderId="0"/>
    <xf numFmtId="0" fontId="1" fillId="0" borderId="0"/>
    <xf numFmtId="0" fontId="8" fillId="0" borderId="0"/>
    <xf numFmtId="0" fontId="8" fillId="0" borderId="0"/>
    <xf numFmtId="0" fontId="8" fillId="0" borderId="0"/>
    <xf numFmtId="9" fontId="8"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55" fillId="0" borderId="0"/>
    <xf numFmtId="0" fontId="55" fillId="0" borderId="0"/>
    <xf numFmtId="0" fontId="8" fillId="0" borderId="0"/>
    <xf numFmtId="0" fontId="56" fillId="0" borderId="0"/>
    <xf numFmtId="0" fontId="8" fillId="0" borderId="0"/>
    <xf numFmtId="0" fontId="1" fillId="0" borderId="0"/>
    <xf numFmtId="0" fontId="1" fillId="0" borderId="0"/>
    <xf numFmtId="0" fontId="56" fillId="0" borderId="0"/>
    <xf numFmtId="0" fontId="1" fillId="0" borderId="0"/>
    <xf numFmtId="0" fontId="61" fillId="0" borderId="0"/>
    <xf numFmtId="0" fontId="1" fillId="0" borderId="0"/>
    <xf numFmtId="43" fontId="1" fillId="0" borderId="0" applyFont="0" applyFill="0" applyBorder="0" applyAlignment="0" applyProtection="0"/>
    <xf numFmtId="0" fontId="1" fillId="0" borderId="0"/>
    <xf numFmtId="0" fontId="62" fillId="0" borderId="0"/>
    <xf numFmtId="0" fontId="8" fillId="0" borderId="0"/>
    <xf numFmtId="0" fontId="8" fillId="0" borderId="0"/>
    <xf numFmtId="0" fontId="65" fillId="0" borderId="0" applyNumberFormat="0" applyFill="0" applyBorder="0" applyAlignment="0" applyProtection="0"/>
    <xf numFmtId="0" fontId="1" fillId="0" borderId="0"/>
    <xf numFmtId="0" fontId="68" fillId="0" borderId="0"/>
    <xf numFmtId="0" fontId="8" fillId="0" borderId="0"/>
  </cellStyleXfs>
  <cellXfs count="733">
    <xf numFmtId="0" fontId="0" fillId="0" borderId="0" xfId="0"/>
    <xf numFmtId="0" fontId="3" fillId="3" borderId="0" xfId="0" applyFont="1" applyFill="1"/>
    <xf numFmtId="0" fontId="4" fillId="2" borderId="0" xfId="1" applyFont="1" applyFill="1"/>
    <xf numFmtId="0" fontId="5" fillId="2" borderId="0" xfId="1" applyFont="1" applyFill="1"/>
    <xf numFmtId="0" fontId="5" fillId="3" borderId="1" xfId="1" applyFont="1" applyFill="1" applyBorder="1"/>
    <xf numFmtId="0" fontId="5" fillId="3" borderId="1" xfId="1" applyFont="1" applyFill="1" applyBorder="1" applyAlignment="1">
      <alignment horizontal="left"/>
    </xf>
    <xf numFmtId="0" fontId="6" fillId="3" borderId="1" xfId="1" applyFont="1" applyFill="1" applyBorder="1"/>
    <xf numFmtId="0" fontId="6" fillId="4" borderId="0" xfId="1" applyFont="1" applyFill="1" applyBorder="1"/>
    <xf numFmtId="0" fontId="6" fillId="4" borderId="0" xfId="1" applyFont="1" applyFill="1" applyBorder="1" applyAlignment="1">
      <alignment horizontal="left"/>
    </xf>
    <xf numFmtId="49" fontId="6" fillId="4" borderId="0" xfId="1" applyNumberFormat="1" applyFont="1" applyFill="1" applyBorder="1" applyAlignment="1">
      <alignment horizontal="left"/>
    </xf>
    <xf numFmtId="0" fontId="6" fillId="4" borderId="0" xfId="1" applyFont="1" applyFill="1" applyBorder="1" applyAlignment="1">
      <alignment horizontal="right"/>
    </xf>
    <xf numFmtId="0" fontId="6" fillId="3" borderId="0" xfId="1" applyFont="1" applyFill="1" applyBorder="1"/>
    <xf numFmtId="0" fontId="6" fillId="3" borderId="0" xfId="1" applyFont="1" applyFill="1" applyBorder="1" applyAlignment="1">
      <alignment horizontal="left"/>
    </xf>
    <xf numFmtId="49" fontId="6" fillId="3" borderId="0" xfId="1" applyNumberFormat="1" applyFont="1" applyFill="1" applyBorder="1" applyAlignment="1">
      <alignment horizontal="left"/>
    </xf>
    <xf numFmtId="0" fontId="6" fillId="3" borderId="0" xfId="1" applyFont="1" applyFill="1" applyBorder="1" applyAlignment="1">
      <alignment horizontal="right"/>
    </xf>
    <xf numFmtId="0" fontId="5" fillId="3" borderId="0" xfId="1" applyFont="1" applyFill="1" applyAlignment="1">
      <alignment wrapText="1"/>
    </xf>
    <xf numFmtId="0" fontId="5" fillId="3" borderId="1" xfId="1" applyFont="1" applyFill="1" applyBorder="1" applyAlignment="1">
      <alignment horizontal="right"/>
    </xf>
    <xf numFmtId="0" fontId="6" fillId="4" borderId="0" xfId="1" applyFont="1" applyFill="1" applyBorder="1" applyAlignment="1"/>
    <xf numFmtId="1" fontId="6" fillId="4" borderId="0" xfId="1" applyNumberFormat="1" applyFont="1" applyFill="1" applyBorder="1" applyAlignment="1">
      <alignment horizontal="right"/>
    </xf>
    <xf numFmtId="2" fontId="6" fillId="4" borderId="0" xfId="1" applyNumberFormat="1" applyFont="1" applyFill="1" applyBorder="1" applyAlignment="1">
      <alignment horizontal="right"/>
    </xf>
    <xf numFmtId="1" fontId="6" fillId="4" borderId="0" xfId="1" applyNumberFormat="1" applyFont="1" applyFill="1" applyBorder="1" applyAlignment="1"/>
    <xf numFmtId="0" fontId="6" fillId="3" borderId="0" xfId="1" applyFont="1" applyFill="1" applyBorder="1" applyAlignment="1"/>
    <xf numFmtId="164" fontId="6" fillId="3" borderId="0" xfId="1" applyNumberFormat="1" applyFont="1" applyFill="1" applyBorder="1" applyAlignment="1">
      <alignment horizontal="right"/>
    </xf>
    <xf numFmtId="1" fontId="6" fillId="3" borderId="0" xfId="1" applyNumberFormat="1" applyFont="1" applyFill="1" applyBorder="1" applyAlignment="1">
      <alignment horizontal="right"/>
    </xf>
    <xf numFmtId="165" fontId="6" fillId="3" borderId="0" xfId="1" applyNumberFormat="1" applyFont="1" applyFill="1" applyBorder="1" applyAlignment="1">
      <alignment horizontal="right"/>
    </xf>
    <xf numFmtId="1" fontId="6" fillId="3" borderId="0" xfId="1" applyNumberFormat="1" applyFont="1" applyFill="1" applyBorder="1" applyAlignment="1"/>
    <xf numFmtId="164" fontId="6" fillId="4" borderId="0" xfId="1" applyNumberFormat="1" applyFont="1" applyFill="1" applyBorder="1" applyAlignment="1">
      <alignment horizontal="right"/>
    </xf>
    <xf numFmtId="0" fontId="6" fillId="3" borderId="2" xfId="1" applyFont="1" applyFill="1" applyBorder="1" applyAlignment="1"/>
    <xf numFmtId="166" fontId="6" fillId="3" borderId="2" xfId="1" applyNumberFormat="1" applyFont="1" applyFill="1" applyBorder="1" applyAlignment="1">
      <alignment horizontal="right"/>
    </xf>
    <xf numFmtId="167" fontId="6" fillId="3" borderId="2" xfId="1" applyNumberFormat="1" applyFont="1" applyFill="1" applyBorder="1" applyAlignment="1">
      <alignment horizontal="right"/>
    </xf>
    <xf numFmtId="1" fontId="6" fillId="3" borderId="2" xfId="1" applyNumberFormat="1" applyFont="1" applyFill="1" applyBorder="1" applyAlignment="1"/>
    <xf numFmtId="0" fontId="5" fillId="2" borderId="1" xfId="1" applyFont="1" applyFill="1" applyBorder="1" applyAlignment="1"/>
    <xf numFmtId="0" fontId="5" fillId="2" borderId="1" xfId="1" applyFont="1" applyFill="1" applyBorder="1" applyAlignment="1">
      <alignment horizontal="right"/>
    </xf>
    <xf numFmtId="0" fontId="6" fillId="2" borderId="0" xfId="1" applyFont="1" applyFill="1" applyBorder="1" applyAlignment="1"/>
    <xf numFmtId="0" fontId="6" fillId="2" borderId="0" xfId="1" applyFont="1" applyFill="1" applyBorder="1" applyAlignment="1">
      <alignment horizontal="right"/>
    </xf>
    <xf numFmtId="0" fontId="6" fillId="2" borderId="0" xfId="1" applyFont="1" applyFill="1" applyBorder="1"/>
    <xf numFmtId="2" fontId="6" fillId="2" borderId="0" xfId="1" applyNumberFormat="1" applyFont="1" applyFill="1" applyBorder="1"/>
    <xf numFmtId="2" fontId="6" fillId="4" borderId="0" xfId="1" applyNumberFormat="1" applyFont="1" applyFill="1" applyBorder="1"/>
    <xf numFmtId="164" fontId="6" fillId="2" borderId="0" xfId="1" applyNumberFormat="1" applyFont="1" applyFill="1" applyBorder="1" applyAlignment="1">
      <alignment horizontal="right"/>
    </xf>
    <xf numFmtId="164" fontId="6" fillId="2" borderId="0" xfId="1" applyNumberFormat="1" applyFont="1" applyFill="1" applyBorder="1"/>
    <xf numFmtId="0" fontId="6" fillId="2" borderId="2" xfId="1" applyFont="1" applyFill="1" applyBorder="1" applyAlignment="1"/>
    <xf numFmtId="0" fontId="6" fillId="2" borderId="2" xfId="1" applyFont="1" applyFill="1" applyBorder="1" applyAlignment="1">
      <alignment horizontal="right"/>
    </xf>
    <xf numFmtId="0" fontId="6" fillId="2" borderId="2" xfId="1" applyFont="1" applyFill="1" applyBorder="1"/>
    <xf numFmtId="164" fontId="6" fillId="2" borderId="2" xfId="1" applyNumberFormat="1" applyFont="1" applyFill="1" applyBorder="1" applyAlignment="1">
      <alignment horizontal="right"/>
    </xf>
    <xf numFmtId="0" fontId="6" fillId="2" borderId="0" xfId="1" applyFont="1" applyFill="1" applyAlignment="1">
      <alignment vertical="top" wrapText="1"/>
    </xf>
    <xf numFmtId="0" fontId="6" fillId="2" borderId="0" xfId="1" applyFont="1" applyFill="1"/>
    <xf numFmtId="0" fontId="9" fillId="3" borderId="0" xfId="2" applyFont="1" applyFill="1" applyBorder="1"/>
    <xf numFmtId="0" fontId="2" fillId="3" borderId="0" xfId="2" applyFont="1" applyFill="1" applyBorder="1"/>
    <xf numFmtId="0" fontId="5" fillId="3" borderId="0" xfId="2" applyFont="1" applyFill="1" applyBorder="1" applyAlignment="1">
      <alignment wrapText="1"/>
    </xf>
    <xf numFmtId="0" fontId="5" fillId="3" borderId="0" xfId="2" applyFont="1" applyFill="1" applyBorder="1" applyAlignment="1">
      <alignment horizontal="right" wrapText="1"/>
    </xf>
    <xf numFmtId="49" fontId="5" fillId="3" borderId="0" xfId="2" applyNumberFormat="1" applyFont="1" applyFill="1" applyBorder="1" applyAlignment="1">
      <alignment horizontal="right" wrapText="1"/>
    </xf>
    <xf numFmtId="0" fontId="2" fillId="3" borderId="0" xfId="2" applyFont="1" applyFill="1" applyBorder="1" applyAlignment="1">
      <alignment wrapText="1"/>
    </xf>
    <xf numFmtId="0" fontId="3" fillId="4" borderId="3" xfId="2" applyNumberFormat="1" applyFont="1" applyFill="1" applyBorder="1" applyAlignment="1"/>
    <xf numFmtId="3" fontId="3" fillId="4" borderId="3" xfId="2" applyNumberFormat="1" applyFont="1" applyFill="1" applyBorder="1" applyAlignment="1"/>
    <xf numFmtId="168" fontId="3" fillId="4" borderId="3" xfId="2" applyNumberFormat="1" applyFont="1" applyFill="1" applyBorder="1" applyAlignment="1"/>
    <xf numFmtId="3" fontId="3" fillId="4" borderId="3" xfId="2" applyNumberFormat="1" applyFont="1" applyFill="1" applyBorder="1" applyAlignment="1">
      <alignment horizontal="right"/>
    </xf>
    <xf numFmtId="0" fontId="3" fillId="3" borderId="0" xfId="2" applyNumberFormat="1" applyFont="1" applyFill="1" applyBorder="1" applyAlignment="1"/>
    <xf numFmtId="3" fontId="3" fillId="3" borderId="0" xfId="2" applyNumberFormat="1" applyFont="1" applyFill="1" applyBorder="1" applyAlignment="1"/>
    <xf numFmtId="168" fontId="3" fillId="3" borderId="0" xfId="2" applyNumberFormat="1" applyFont="1" applyFill="1" applyBorder="1" applyAlignment="1"/>
    <xf numFmtId="3" fontId="3" fillId="3" borderId="0" xfId="2" applyNumberFormat="1" applyFont="1" applyFill="1" applyBorder="1" applyAlignment="1">
      <alignment horizontal="right"/>
    </xf>
    <xf numFmtId="0" fontId="3" fillId="4" borderId="0" xfId="2" applyNumberFormat="1" applyFont="1" applyFill="1" applyBorder="1" applyAlignment="1"/>
    <xf numFmtId="3" fontId="3" fillId="4" borderId="0" xfId="2" applyNumberFormat="1" applyFont="1" applyFill="1" applyBorder="1" applyAlignment="1"/>
    <xf numFmtId="168" fontId="3" fillId="4" borderId="0" xfId="2" applyNumberFormat="1" applyFont="1" applyFill="1" applyBorder="1" applyAlignment="1"/>
    <xf numFmtId="3" fontId="3" fillId="4" borderId="0" xfId="2" applyNumberFormat="1" applyFont="1" applyFill="1" applyBorder="1" applyAlignment="1">
      <alignment horizontal="right"/>
    </xf>
    <xf numFmtId="0" fontId="6" fillId="4" borderId="0" xfId="2" applyNumberFormat="1" applyFont="1" applyFill="1" applyBorder="1" applyAlignment="1">
      <alignment readingOrder="1"/>
    </xf>
    <xf numFmtId="0" fontId="3" fillId="3" borderId="2" xfId="2" applyNumberFormat="1" applyFont="1" applyFill="1" applyBorder="1" applyAlignment="1"/>
    <xf numFmtId="3" fontId="3" fillId="3" borderId="2" xfId="2" applyNumberFormat="1" applyFont="1" applyFill="1" applyBorder="1" applyAlignment="1"/>
    <xf numFmtId="168" fontId="3" fillId="3" borderId="2" xfId="2" applyNumberFormat="1" applyFont="1" applyFill="1" applyBorder="1" applyAlignment="1"/>
    <xf numFmtId="3" fontId="3" fillId="3" borderId="2" xfId="2" applyNumberFormat="1" applyFont="1" applyFill="1" applyBorder="1" applyAlignment="1">
      <alignment horizontal="right"/>
    </xf>
    <xf numFmtId="0" fontId="11" fillId="3" borderId="0" xfId="2" applyNumberFormat="1" applyFont="1" applyFill="1" applyBorder="1" applyAlignment="1"/>
    <xf numFmtId="164" fontId="11" fillId="3" borderId="0" xfId="2" applyNumberFormat="1" applyFont="1" applyFill="1" applyBorder="1" applyAlignment="1"/>
    <xf numFmtId="0" fontId="11" fillId="3" borderId="0" xfId="2" applyNumberFormat="1" applyFont="1" applyFill="1" applyBorder="1" applyAlignment="1">
      <alignment horizontal="right"/>
    </xf>
    <xf numFmtId="0" fontId="6" fillId="3" borderId="0" xfId="2" applyNumberFormat="1" applyFont="1" applyFill="1" applyBorder="1" applyAlignment="1"/>
    <xf numFmtId="0" fontId="12" fillId="3" borderId="0" xfId="2" applyNumberFormat="1" applyFont="1" applyFill="1" applyBorder="1" applyAlignment="1"/>
    <xf numFmtId="49" fontId="12" fillId="3" borderId="0" xfId="2" applyNumberFormat="1" applyFont="1" applyFill="1" applyBorder="1" applyAlignment="1">
      <alignment horizontal="right"/>
    </xf>
    <xf numFmtId="0" fontId="13" fillId="3" borderId="0" xfId="2" applyNumberFormat="1" applyFont="1" applyFill="1" applyBorder="1" applyAlignment="1"/>
    <xf numFmtId="49" fontId="13" fillId="3" borderId="0" xfId="2" applyNumberFormat="1" applyFont="1" applyFill="1" applyBorder="1" applyAlignment="1">
      <alignment horizontal="right"/>
    </xf>
    <xf numFmtId="49" fontId="9" fillId="3" borderId="0" xfId="2" applyNumberFormat="1" applyFont="1" applyFill="1" applyBorder="1" applyAlignment="1">
      <alignment horizontal="right"/>
    </xf>
    <xf numFmtId="0" fontId="1" fillId="3" borderId="0" xfId="69" applyFill="1"/>
    <xf numFmtId="0" fontId="5" fillId="3" borderId="0" xfId="92" applyFont="1" applyFill="1" applyBorder="1" applyAlignment="1">
      <alignment horizontal="left"/>
    </xf>
    <xf numFmtId="0" fontId="6" fillId="3" borderId="0" xfId="92" applyFont="1" applyFill="1" applyBorder="1" applyAlignment="1">
      <alignment horizontal="right" wrapText="1"/>
    </xf>
    <xf numFmtId="0" fontId="5" fillId="3" borderId="0" xfId="92" applyFont="1" applyFill="1" applyBorder="1" applyAlignment="1">
      <alignment horizontal="right" wrapText="1"/>
    </xf>
    <xf numFmtId="170" fontId="5" fillId="4" borderId="13" xfId="92" applyNumberFormat="1" applyFont="1" applyFill="1" applyBorder="1" applyAlignment="1">
      <alignment horizontal="left"/>
    </xf>
    <xf numFmtId="3" fontId="5" fillId="4" borderId="13" xfId="92" applyNumberFormat="1" applyFont="1" applyFill="1" applyBorder="1" applyAlignment="1">
      <alignment horizontal="right"/>
    </xf>
    <xf numFmtId="3" fontId="6" fillId="4" borderId="13" xfId="92" applyNumberFormat="1" applyFont="1" applyFill="1" applyBorder="1" applyAlignment="1">
      <alignment horizontal="right"/>
    </xf>
    <xf numFmtId="170" fontId="5" fillId="3" borderId="0" xfId="92" applyNumberFormat="1" applyFont="1" applyFill="1" applyBorder="1" applyAlignment="1">
      <alignment horizontal="left"/>
    </xf>
    <xf numFmtId="3" fontId="6" fillId="3" borderId="0" xfId="92" applyNumberFormat="1" applyFont="1" applyFill="1" applyBorder="1" applyAlignment="1"/>
    <xf numFmtId="3" fontId="6" fillId="3" borderId="0" xfId="92" applyNumberFormat="1" applyFont="1" applyFill="1" applyBorder="1" applyAlignment="1">
      <alignment horizontal="right"/>
    </xf>
    <xf numFmtId="3" fontId="5" fillId="3" borderId="0" xfId="92" applyNumberFormat="1" applyFont="1" applyFill="1" applyBorder="1" applyAlignment="1">
      <alignment horizontal="right"/>
    </xf>
    <xf numFmtId="170" fontId="5" fillId="4" borderId="0" xfId="92" applyNumberFormat="1" applyFont="1" applyFill="1" applyBorder="1" applyAlignment="1">
      <alignment horizontal="left"/>
    </xf>
    <xf numFmtId="3" fontId="6" fillId="4" borderId="0" xfId="92" applyNumberFormat="1" applyFont="1" applyFill="1" applyBorder="1" applyAlignment="1"/>
    <xf numFmtId="3" fontId="6" fillId="4" borderId="0" xfId="92" applyNumberFormat="1" applyFont="1" applyFill="1" applyBorder="1" applyAlignment="1">
      <alignment horizontal="right"/>
    </xf>
    <xf numFmtId="3" fontId="5" fillId="4" borderId="0" xfId="92" applyNumberFormat="1" applyFont="1" applyFill="1" applyBorder="1" applyAlignment="1">
      <alignment horizontal="right"/>
    </xf>
    <xf numFmtId="170" fontId="5" fillId="3" borderId="2" xfId="92" applyNumberFormat="1" applyFont="1" applyFill="1" applyBorder="1" applyAlignment="1">
      <alignment horizontal="left"/>
    </xf>
    <xf numFmtId="3" fontId="6" fillId="3" borderId="2" xfId="92" applyNumberFormat="1" applyFont="1" applyFill="1" applyBorder="1" applyAlignment="1"/>
    <xf numFmtId="3" fontId="6" fillId="3" borderId="2" xfId="92" applyNumberFormat="1" applyFont="1" applyFill="1" applyBorder="1" applyAlignment="1">
      <alignment horizontal="right"/>
    </xf>
    <xf numFmtId="3" fontId="5" fillId="3" borderId="2" xfId="92" applyNumberFormat="1" applyFont="1" applyFill="1" applyBorder="1" applyAlignment="1">
      <alignment horizontal="right"/>
    </xf>
    <xf numFmtId="0" fontId="6" fillId="3" borderId="0" xfId="92" applyFont="1" applyFill="1"/>
    <xf numFmtId="0" fontId="2" fillId="3" borderId="0" xfId="93" applyFont="1" applyFill="1"/>
    <xf numFmtId="164" fontId="5" fillId="3" borderId="0" xfId="93" applyNumberFormat="1" applyFont="1" applyFill="1"/>
    <xf numFmtId="0" fontId="6" fillId="3" borderId="0" xfId="69" applyFont="1" applyFill="1" applyBorder="1"/>
    <xf numFmtId="0" fontId="5" fillId="3" borderId="0" xfId="93" applyFont="1" applyFill="1"/>
    <xf numFmtId="0" fontId="2" fillId="3" borderId="0" xfId="93" applyFont="1" applyFill="1" applyBorder="1"/>
    <xf numFmtId="164" fontId="5" fillId="3" borderId="0" xfId="93" applyNumberFormat="1" applyFont="1" applyFill="1" applyBorder="1"/>
    <xf numFmtId="0" fontId="5" fillId="3" borderId="0" xfId="93" applyNumberFormat="1" applyFont="1" applyFill="1" applyBorder="1" applyAlignment="1"/>
    <xf numFmtId="164" fontId="5" fillId="3" borderId="0" xfId="93" applyNumberFormat="1" applyFont="1" applyFill="1" applyBorder="1" applyAlignment="1">
      <alignment horizontal="right"/>
    </xf>
    <xf numFmtId="0" fontId="6" fillId="26" borderId="13" xfId="93" applyNumberFormat="1" applyFont="1" applyFill="1" applyBorder="1" applyAlignment="1"/>
    <xf numFmtId="1" fontId="6" fillId="26" borderId="13" xfId="94" applyNumberFormat="1" applyFont="1" applyFill="1" applyBorder="1" applyAlignment="1"/>
    <xf numFmtId="0" fontId="6" fillId="3" borderId="0" xfId="93" applyNumberFormat="1" applyFont="1" applyFill="1" applyBorder="1" applyAlignment="1"/>
    <xf numFmtId="1" fontId="6" fillId="3" borderId="0" xfId="94" applyNumberFormat="1" applyFont="1" applyFill="1" applyBorder="1" applyAlignment="1"/>
    <xf numFmtId="0" fontId="6" fillId="3" borderId="0" xfId="69" applyFont="1" applyFill="1"/>
    <xf numFmtId="0" fontId="6" fillId="26" borderId="0" xfId="93" applyNumberFormat="1" applyFont="1" applyFill="1" applyBorder="1" applyAlignment="1"/>
    <xf numFmtId="1" fontId="6" fillId="26" borderId="0" xfId="94" applyNumberFormat="1" applyFont="1" applyFill="1" applyBorder="1" applyAlignment="1"/>
    <xf numFmtId="0" fontId="5" fillId="3" borderId="0" xfId="93" applyFont="1" applyFill="1" applyBorder="1"/>
    <xf numFmtId="164" fontId="6" fillId="3" borderId="0" xfId="93" applyNumberFormat="1" applyFont="1" applyFill="1" applyBorder="1"/>
    <xf numFmtId="0" fontId="5" fillId="3" borderId="1" xfId="93" applyFont="1" applyFill="1" applyBorder="1"/>
    <xf numFmtId="164" fontId="5" fillId="3" borderId="1" xfId="93" applyNumberFormat="1" applyFont="1" applyFill="1" applyBorder="1" applyAlignment="1">
      <alignment horizontal="right"/>
    </xf>
    <xf numFmtId="0" fontId="6" fillId="26" borderId="1" xfId="93" applyNumberFormat="1" applyFont="1" applyFill="1" applyBorder="1" applyAlignment="1"/>
    <xf numFmtId="1" fontId="6" fillId="26" borderId="1" xfId="94" applyNumberFormat="1" applyFont="1" applyFill="1" applyBorder="1" applyAlignment="1"/>
    <xf numFmtId="1" fontId="5" fillId="3" borderId="0" xfId="94" applyNumberFormat="1" applyFont="1" applyFill="1" applyBorder="1"/>
    <xf numFmtId="0" fontId="5" fillId="3" borderId="13" xfId="93" applyFont="1" applyFill="1" applyBorder="1"/>
    <xf numFmtId="1" fontId="5" fillId="3" borderId="13" xfId="93" applyNumberFormat="1" applyFont="1" applyFill="1" applyBorder="1"/>
    <xf numFmtId="164" fontId="6" fillId="3" borderId="0" xfId="93" applyNumberFormat="1" applyFont="1" applyFill="1"/>
    <xf numFmtId="2" fontId="5" fillId="3" borderId="0" xfId="93" applyNumberFormat="1" applyFont="1" applyFill="1"/>
    <xf numFmtId="1" fontId="5" fillId="3" borderId="1" xfId="93" applyNumberFormat="1" applyFont="1" applyFill="1" applyBorder="1"/>
    <xf numFmtId="2" fontId="5" fillId="3" borderId="1" xfId="93" applyNumberFormat="1" applyFont="1" applyFill="1" applyBorder="1"/>
    <xf numFmtId="0" fontId="6" fillId="3" borderId="1" xfId="93" applyNumberFormat="1" applyFont="1" applyFill="1" applyBorder="1" applyAlignment="1"/>
    <xf numFmtId="1" fontId="6" fillId="3" borderId="1" xfId="94" applyNumberFormat="1" applyFont="1" applyFill="1" applyBorder="1" applyAlignment="1"/>
    <xf numFmtId="1" fontId="5" fillId="3" borderId="0" xfId="94" applyNumberFormat="1" applyFont="1" applyFill="1"/>
    <xf numFmtId="1" fontId="5" fillId="3" borderId="13" xfId="94" applyNumberFormat="1" applyFont="1" applyFill="1" applyBorder="1"/>
    <xf numFmtId="0" fontId="47" fillId="3" borderId="0" xfId="94" applyFont="1" applyFill="1" applyBorder="1"/>
    <xf numFmtId="1" fontId="6" fillId="3" borderId="1" xfId="93" applyNumberFormat="1" applyFont="1" applyFill="1" applyBorder="1"/>
    <xf numFmtId="1" fontId="5" fillId="3" borderId="0" xfId="93" applyNumberFormat="1" applyFont="1" applyFill="1"/>
    <xf numFmtId="0" fontId="5" fillId="3" borderId="14" xfId="93" applyFont="1" applyFill="1" applyBorder="1"/>
    <xf numFmtId="2" fontId="6" fillId="3" borderId="14" xfId="94" applyNumberFormat="1" applyFont="1" applyFill="1" applyBorder="1"/>
    <xf numFmtId="0" fontId="5" fillId="3" borderId="0" xfId="93" applyFont="1" applyFill="1" applyBorder="1" applyAlignment="1"/>
    <xf numFmtId="1" fontId="5" fillId="3" borderId="14" xfId="93" applyNumberFormat="1" applyFont="1" applyFill="1" applyBorder="1"/>
    <xf numFmtId="0" fontId="7" fillId="3" borderId="0" xfId="93" applyFont="1" applyFill="1" applyAlignment="1">
      <alignment horizontal="left"/>
    </xf>
    <xf numFmtId="0" fontId="6" fillId="3" borderId="0" xfId="93" applyFont="1" applyFill="1" applyAlignment="1">
      <alignment horizontal="left"/>
    </xf>
    <xf numFmtId="0" fontId="5" fillId="3" borderId="0" xfId="69" applyFont="1" applyFill="1"/>
    <xf numFmtId="0" fontId="6" fillId="3" borderId="0" xfId="94" applyFont="1" applyFill="1"/>
    <xf numFmtId="0" fontId="47" fillId="3" borderId="0" xfId="93" applyFont="1" applyFill="1" applyAlignment="1">
      <alignment horizontal="left"/>
    </xf>
    <xf numFmtId="164" fontId="6" fillId="3" borderId="0" xfId="94" applyNumberFormat="1" applyFont="1" applyFill="1"/>
    <xf numFmtId="0" fontId="2" fillId="2" borderId="0" xfId="95" applyFont="1" applyFill="1" applyAlignment="1">
      <alignment horizontal="left"/>
    </xf>
    <xf numFmtId="0" fontId="6" fillId="3" borderId="0" xfId="69" applyFont="1" applyFill="1" applyBorder="1" applyAlignment="1">
      <alignment horizontal="right"/>
    </xf>
    <xf numFmtId="0" fontId="11" fillId="3" borderId="1" xfId="95" applyFont="1" applyFill="1" applyBorder="1" applyAlignment="1">
      <alignment horizontal="left" wrapText="1"/>
    </xf>
    <xf numFmtId="0" fontId="3" fillId="3" borderId="1" xfId="95" applyFont="1" applyFill="1" applyBorder="1" applyAlignment="1">
      <alignment horizontal="right" wrapText="1"/>
    </xf>
    <xf numFmtId="0" fontId="11" fillId="3" borderId="1" xfId="95" applyFont="1" applyFill="1" applyBorder="1" applyAlignment="1">
      <alignment horizontal="right" wrapText="1"/>
    </xf>
    <xf numFmtId="0" fontId="11" fillId="27" borderId="0" xfId="95" applyNumberFormat="1" applyFont="1" applyFill="1" applyBorder="1" applyAlignment="1">
      <alignment horizontal="left"/>
    </xf>
    <xf numFmtId="3" fontId="3" fillId="27" borderId="0" xfId="95" applyNumberFormat="1" applyFont="1" applyFill="1" applyBorder="1" applyAlignment="1">
      <alignment horizontal="right"/>
    </xf>
    <xf numFmtId="3" fontId="11" fillId="27" borderId="0" xfId="95" applyNumberFormat="1" applyFont="1" applyFill="1" applyBorder="1" applyAlignment="1">
      <alignment horizontal="right"/>
    </xf>
    <xf numFmtId="0" fontId="11" fillId="3" borderId="0" xfId="95" applyNumberFormat="1" applyFont="1" applyFill="1" applyBorder="1" applyAlignment="1">
      <alignment horizontal="left"/>
    </xf>
    <xf numFmtId="3" fontId="3" fillId="3" borderId="0" xfId="95" applyNumberFormat="1" applyFont="1" applyFill="1" applyBorder="1" applyAlignment="1">
      <alignment horizontal="right"/>
    </xf>
    <xf numFmtId="3" fontId="11" fillId="3" borderId="0" xfId="95" applyNumberFormat="1" applyFont="1" applyFill="1" applyBorder="1" applyAlignment="1">
      <alignment horizontal="right"/>
    </xf>
    <xf numFmtId="0" fontId="5" fillId="27" borderId="0" xfId="95" applyNumberFormat="1" applyFont="1" applyFill="1" applyBorder="1" applyAlignment="1">
      <alignment horizontal="left"/>
    </xf>
    <xf numFmtId="3" fontId="6" fillId="27" borderId="0" xfId="95" applyNumberFormat="1" applyFont="1" applyFill="1" applyBorder="1" applyAlignment="1">
      <alignment horizontal="right"/>
    </xf>
    <xf numFmtId="3" fontId="5" fillId="27" borderId="0" xfId="95" applyNumberFormat="1" applyFont="1" applyFill="1" applyBorder="1" applyAlignment="1">
      <alignment horizontal="right"/>
    </xf>
    <xf numFmtId="0" fontId="5" fillId="3" borderId="0" xfId="95" applyNumberFormat="1" applyFont="1" applyFill="1" applyBorder="1" applyAlignment="1">
      <alignment horizontal="left"/>
    </xf>
    <xf numFmtId="3" fontId="6" fillId="3" borderId="0" xfId="95" applyNumberFormat="1" applyFont="1" applyFill="1" applyBorder="1" applyAlignment="1">
      <alignment horizontal="right"/>
    </xf>
    <xf numFmtId="3" fontId="5" fillId="3" borderId="0" xfId="95" applyNumberFormat="1" applyFont="1" applyFill="1" applyBorder="1" applyAlignment="1">
      <alignment horizontal="right"/>
    </xf>
    <xf numFmtId="0" fontId="11" fillId="28" borderId="0" xfId="95" applyNumberFormat="1" applyFont="1" applyFill="1" applyBorder="1" applyAlignment="1">
      <alignment horizontal="left"/>
    </xf>
    <xf numFmtId="0" fontId="3" fillId="28" borderId="0" xfId="95" applyNumberFormat="1" applyFont="1" applyFill="1" applyBorder="1" applyAlignment="1">
      <alignment horizontal="right"/>
    </xf>
    <xf numFmtId="1" fontId="3" fillId="28" borderId="0" xfId="95" applyNumberFormat="1" applyFont="1" applyFill="1" applyBorder="1" applyAlignment="1">
      <alignment horizontal="right"/>
    </xf>
    <xf numFmtId="0" fontId="11" fillId="28" borderId="0" xfId="95" applyNumberFormat="1" applyFont="1" applyFill="1" applyBorder="1" applyAlignment="1">
      <alignment horizontal="right"/>
    </xf>
    <xf numFmtId="0" fontId="6" fillId="3" borderId="0" xfId="95" applyFont="1" applyFill="1" applyBorder="1" applyAlignment="1">
      <alignment horizontal="left"/>
    </xf>
    <xf numFmtId="2" fontId="6" fillId="3" borderId="0" xfId="95" applyNumberFormat="1" applyFont="1" applyFill="1" applyBorder="1" applyAlignment="1">
      <alignment horizontal="right"/>
    </xf>
    <xf numFmtId="0" fontId="6" fillId="3" borderId="0" xfId="69" applyFont="1" applyFill="1" applyBorder="1" applyAlignment="1">
      <alignment horizontal="left"/>
    </xf>
    <xf numFmtId="0" fontId="6" fillId="3" borderId="0" xfId="69" applyFont="1" applyFill="1" applyAlignment="1">
      <alignment horizontal="left"/>
    </xf>
    <xf numFmtId="0" fontId="6" fillId="3" borderId="0" xfId="69" applyFont="1" applyFill="1" applyAlignment="1">
      <alignment horizontal="right"/>
    </xf>
    <xf numFmtId="0" fontId="2" fillId="3" borderId="0" xfId="96" applyFont="1" applyFill="1"/>
    <xf numFmtId="0" fontId="49" fillId="3" borderId="0" xfId="96" applyFont="1" applyFill="1"/>
    <xf numFmtId="0" fontId="5" fillId="3" borderId="1" xfId="96" applyFont="1" applyFill="1" applyBorder="1" applyAlignment="1">
      <alignment horizontal="left" wrapText="1"/>
    </xf>
    <xf numFmtId="0" fontId="6" fillId="3" borderId="1" xfId="96" applyFont="1" applyFill="1" applyBorder="1" applyAlignment="1">
      <alignment horizontal="right" wrapText="1"/>
    </xf>
    <xf numFmtId="0" fontId="5" fillId="3" borderId="1" xfId="96" applyFont="1" applyFill="1" applyBorder="1" applyAlignment="1">
      <alignment horizontal="right" wrapText="1"/>
    </xf>
    <xf numFmtId="0" fontId="5" fillId="4" borderId="0" xfId="96" applyFont="1" applyFill="1" applyBorder="1" applyAlignment="1">
      <alignment horizontal="left"/>
    </xf>
    <xf numFmtId="3" fontId="6" fillId="4" borderId="0" xfId="96" applyNumberFormat="1" applyFont="1" applyFill="1" applyBorder="1" applyAlignment="1">
      <alignment horizontal="right"/>
    </xf>
    <xf numFmtId="168" fontId="6" fillId="4" borderId="0" xfId="96" applyNumberFormat="1" applyFont="1" applyFill="1" applyBorder="1" applyAlignment="1">
      <alignment horizontal="right"/>
    </xf>
    <xf numFmtId="3" fontId="5" fillId="4" borderId="0" xfId="96" applyNumberFormat="1" applyFont="1" applyFill="1" applyBorder="1" applyAlignment="1">
      <alignment horizontal="right"/>
    </xf>
    <xf numFmtId="0" fontId="5" fillId="3" borderId="0" xfId="96" applyFont="1" applyFill="1" applyBorder="1" applyAlignment="1">
      <alignment horizontal="left"/>
    </xf>
    <xf numFmtId="3" fontId="6" fillId="3" borderId="0" xfId="96" applyNumberFormat="1" applyFont="1" applyFill="1" applyBorder="1" applyAlignment="1">
      <alignment horizontal="right"/>
    </xf>
    <xf numFmtId="168" fontId="6" fillId="3" borderId="0" xfId="96" applyNumberFormat="1" applyFont="1" applyFill="1" applyBorder="1" applyAlignment="1">
      <alignment horizontal="right"/>
    </xf>
    <xf numFmtId="3" fontId="5" fillId="3" borderId="0" xfId="96" applyNumberFormat="1" applyFont="1" applyFill="1" applyBorder="1" applyAlignment="1">
      <alignment horizontal="right"/>
    </xf>
    <xf numFmtId="0" fontId="6" fillId="3" borderId="0" xfId="96" applyFont="1" applyFill="1" applyBorder="1" applyAlignment="1">
      <alignment horizontal="right"/>
    </xf>
    <xf numFmtId="1" fontId="6" fillId="3" borderId="0" xfId="96" applyNumberFormat="1" applyFont="1" applyFill="1" applyBorder="1" applyAlignment="1">
      <alignment horizontal="right"/>
    </xf>
    <xf numFmtId="164" fontId="6" fillId="3" borderId="0" xfId="96" applyNumberFormat="1" applyFont="1" applyFill="1" applyBorder="1" applyAlignment="1">
      <alignment horizontal="right"/>
    </xf>
    <xf numFmtId="0" fontId="5" fillId="3" borderId="0" xfId="96" applyFont="1" applyFill="1" applyBorder="1" applyAlignment="1">
      <alignment horizontal="right"/>
    </xf>
    <xf numFmtId="0" fontId="7" fillId="3" borderId="0" xfId="96" applyFont="1" applyFill="1"/>
    <xf numFmtId="0" fontId="6" fillId="3" borderId="0" xfId="96" applyFont="1" applyFill="1"/>
    <xf numFmtId="0" fontId="3" fillId="3" borderId="0" xfId="69" applyFont="1" applyFill="1" applyBorder="1" applyAlignment="1">
      <alignment horizontal="left"/>
    </xf>
    <xf numFmtId="0" fontId="3" fillId="3" borderId="0" xfId="69" applyFont="1" applyFill="1" applyBorder="1"/>
    <xf numFmtId="0" fontId="11" fillId="3" borderId="1" xfId="95" applyFont="1" applyFill="1" applyBorder="1" applyAlignment="1">
      <alignment horizontal="left"/>
    </xf>
    <xf numFmtId="0" fontId="11" fillId="4" borderId="0" xfId="95" applyFont="1" applyFill="1" applyBorder="1" applyAlignment="1">
      <alignment horizontal="left"/>
    </xf>
    <xf numFmtId="1" fontId="3" fillId="4" borderId="0" xfId="95" applyNumberFormat="1" applyFont="1" applyFill="1" applyBorder="1"/>
    <xf numFmtId="1" fontId="11" fillId="4" borderId="0" xfId="95" applyNumberFormat="1" applyFont="1" applyFill="1" applyBorder="1"/>
    <xf numFmtId="0" fontId="11" fillId="3" borderId="0" xfId="95" applyFont="1" applyFill="1" applyBorder="1" applyAlignment="1">
      <alignment horizontal="left"/>
    </xf>
    <xf numFmtId="1" fontId="3" fillId="3" borderId="0" xfId="95" applyNumberFormat="1" applyFont="1" applyFill="1" applyBorder="1"/>
    <xf numFmtId="1" fontId="11" fillId="3" borderId="0" xfId="95" applyNumberFormat="1" applyFont="1" applyFill="1" applyBorder="1"/>
    <xf numFmtId="1" fontId="3" fillId="3" borderId="15" xfId="95" applyNumberFormat="1" applyFont="1" applyFill="1" applyBorder="1"/>
    <xf numFmtId="0" fontId="6" fillId="3" borderId="0" xfId="95" applyFont="1" applyFill="1" applyAlignment="1">
      <alignment horizontal="left"/>
    </xf>
    <xf numFmtId="0" fontId="7" fillId="3" borderId="0" xfId="95" applyFont="1" applyFill="1" applyAlignment="1">
      <alignment horizontal="left"/>
    </xf>
    <xf numFmtId="0" fontId="1" fillId="3" borderId="0" xfId="69" applyFill="1" applyAlignment="1">
      <alignment horizontal="left"/>
    </xf>
    <xf numFmtId="0" fontId="5" fillId="3" borderId="1" xfId="69" applyFont="1" applyFill="1" applyBorder="1" applyAlignment="1">
      <alignment horizontal="left"/>
    </xf>
    <xf numFmtId="0" fontId="6" fillId="3" borderId="1" xfId="69" applyFont="1" applyFill="1" applyBorder="1" applyAlignment="1">
      <alignment horizontal="right" wrapText="1"/>
    </xf>
    <xf numFmtId="0" fontId="5" fillId="4" borderId="0" xfId="69" applyFont="1" applyFill="1" applyBorder="1" applyAlignment="1">
      <alignment horizontal="left"/>
    </xf>
    <xf numFmtId="0" fontId="5" fillId="3" borderId="0" xfId="69" applyFont="1" applyFill="1" applyBorder="1" applyAlignment="1">
      <alignment horizontal="left"/>
    </xf>
    <xf numFmtId="0" fontId="6" fillId="3" borderId="16" xfId="98" applyFont="1" applyFill="1" applyBorder="1"/>
    <xf numFmtId="0" fontId="6" fillId="3" borderId="0" xfId="3" applyFont="1" applyFill="1"/>
    <xf numFmtId="0" fontId="8" fillId="3" borderId="0" xfId="3" applyFill="1"/>
    <xf numFmtId="0" fontId="2" fillId="3" borderId="0" xfId="99" applyFont="1" applyFill="1" applyBorder="1" applyAlignment="1">
      <alignment horizontal="left" wrapText="1"/>
    </xf>
    <xf numFmtId="0" fontId="2" fillId="3" borderId="0" xfId="99" applyFont="1" applyFill="1" applyBorder="1" applyAlignment="1">
      <alignment horizontal="center" wrapText="1"/>
    </xf>
    <xf numFmtId="0" fontId="9" fillId="3" borderId="0" xfId="99" applyFont="1" applyFill="1" applyBorder="1"/>
    <xf numFmtId="0" fontId="9" fillId="3" borderId="0" xfId="99" applyFont="1" applyFill="1"/>
    <xf numFmtId="0" fontId="8" fillId="3" borderId="0" xfId="3" applyFill="1" applyAlignment="1">
      <alignment wrapText="1"/>
    </xf>
    <xf numFmtId="0" fontId="5" fillId="3" borderId="1" xfId="99" applyFont="1" applyFill="1" applyBorder="1"/>
    <xf numFmtId="0" fontId="6" fillId="3" borderId="1" xfId="99" applyFont="1" applyFill="1" applyBorder="1" applyAlignment="1">
      <alignment horizontal="right"/>
    </xf>
    <xf numFmtId="0" fontId="5" fillId="3" borderId="1" xfId="99" applyFont="1" applyFill="1" applyBorder="1" applyAlignment="1">
      <alignment horizontal="right"/>
    </xf>
    <xf numFmtId="0" fontId="5" fillId="29" borderId="0" xfId="99" applyFont="1" applyFill="1" applyBorder="1" applyAlignment="1">
      <alignment horizontal="left"/>
    </xf>
    <xf numFmtId="164" fontId="6" fillId="29" borderId="0" xfId="99" applyNumberFormat="1" applyFont="1" applyFill="1" applyBorder="1" applyAlignment="1">
      <alignment horizontal="right"/>
    </xf>
    <xf numFmtId="164" fontId="5" fillId="29" borderId="0" xfId="99" applyNumberFormat="1" applyFont="1" applyFill="1" applyBorder="1" applyAlignment="1">
      <alignment horizontal="right"/>
    </xf>
    <xf numFmtId="0" fontId="5" fillId="3" borderId="0" xfId="99" applyFont="1" applyFill="1" applyBorder="1" applyAlignment="1">
      <alignment horizontal="left"/>
    </xf>
    <xf numFmtId="164" fontId="6" fillId="3" borderId="0" xfId="99" applyNumberFormat="1" applyFont="1" applyFill="1" applyBorder="1" applyAlignment="1">
      <alignment horizontal="right"/>
    </xf>
    <xf numFmtId="164" fontId="5" fillId="3" borderId="0" xfId="99" applyNumberFormat="1" applyFont="1" applyFill="1" applyBorder="1" applyAlignment="1">
      <alignment horizontal="right"/>
    </xf>
    <xf numFmtId="0" fontId="5" fillId="3" borderId="17" xfId="99" applyFont="1" applyFill="1" applyBorder="1" applyAlignment="1">
      <alignment horizontal="left"/>
    </xf>
    <xf numFmtId="164" fontId="6" fillId="3" borderId="17" xfId="99" applyNumberFormat="1" applyFont="1" applyFill="1" applyBorder="1" applyAlignment="1">
      <alignment horizontal="right"/>
    </xf>
    <xf numFmtId="164" fontId="5" fillId="3" borderId="17" xfId="99" applyNumberFormat="1" applyFont="1" applyFill="1" applyBorder="1" applyAlignment="1">
      <alignment horizontal="right"/>
    </xf>
    <xf numFmtId="0" fontId="5" fillId="3" borderId="0" xfId="99" applyFont="1" applyFill="1" applyBorder="1"/>
    <xf numFmtId="0" fontId="6" fillId="3" borderId="0" xfId="99" applyFont="1" applyFill="1" applyBorder="1"/>
    <xf numFmtId="0" fontId="6" fillId="3" borderId="0" xfId="3" applyFont="1" applyFill="1" applyBorder="1"/>
    <xf numFmtId="0" fontId="2" fillId="3" borderId="0" xfId="100" applyFont="1" applyFill="1" applyAlignment="1">
      <alignment wrapText="1"/>
    </xf>
    <xf numFmtId="0" fontId="5" fillId="3" borderId="1" xfId="100" applyFont="1" applyFill="1" applyBorder="1" applyAlignment="1">
      <alignment horizontal="left"/>
    </xf>
    <xf numFmtId="0" fontId="6" fillId="3" borderId="1" xfId="100" applyFont="1" applyFill="1" applyBorder="1" applyAlignment="1">
      <alignment horizontal="right" wrapText="1"/>
    </xf>
    <xf numFmtId="0" fontId="6" fillId="3" borderId="1" xfId="100" applyFont="1" applyFill="1" applyBorder="1" applyAlignment="1">
      <alignment horizontal="right"/>
    </xf>
    <xf numFmtId="0" fontId="5" fillId="3" borderId="1" xfId="100" applyFont="1" applyFill="1" applyBorder="1" applyAlignment="1">
      <alignment horizontal="right" wrapText="1"/>
    </xf>
    <xf numFmtId="0" fontId="6" fillId="3" borderId="0" xfId="3" applyFont="1" applyFill="1" applyBorder="1" applyAlignment="1">
      <alignment horizontal="right"/>
    </xf>
    <xf numFmtId="0" fontId="5" fillId="29" borderId="0" xfId="100" applyFont="1" applyFill="1" applyBorder="1" applyAlignment="1">
      <alignment horizontal="left"/>
    </xf>
    <xf numFmtId="164" fontId="6" fillId="29" borderId="0" xfId="100" applyNumberFormat="1" applyFont="1" applyFill="1" applyBorder="1" applyAlignment="1">
      <alignment horizontal="right"/>
    </xf>
    <xf numFmtId="164" fontId="5" fillId="29" borderId="0" xfId="100" applyNumberFormat="1" applyFont="1" applyFill="1" applyBorder="1" applyAlignment="1">
      <alignment horizontal="right"/>
    </xf>
    <xf numFmtId="0" fontId="5" fillId="3" borderId="0" xfId="100" applyFont="1" applyFill="1" applyBorder="1" applyAlignment="1">
      <alignment horizontal="left"/>
    </xf>
    <xf numFmtId="164" fontId="6" fillId="3" borderId="0" xfId="100" applyNumberFormat="1" applyFont="1" applyFill="1" applyBorder="1" applyAlignment="1">
      <alignment horizontal="right"/>
    </xf>
    <xf numFmtId="164" fontId="5" fillId="3" borderId="0" xfId="100" applyNumberFormat="1" applyFont="1" applyFill="1" applyBorder="1" applyAlignment="1">
      <alignment horizontal="right"/>
    </xf>
    <xf numFmtId="0" fontId="6" fillId="3" borderId="0" xfId="100" applyFont="1" applyFill="1" applyAlignment="1"/>
    <xf numFmtId="0" fontId="8" fillId="3" borderId="0" xfId="3" applyFont="1" applyFill="1"/>
    <xf numFmtId="0" fontId="5" fillId="3" borderId="1" xfId="101" applyFont="1" applyFill="1" applyBorder="1"/>
    <xf numFmtId="0" fontId="6" fillId="3" borderId="1" xfId="101" applyFont="1" applyFill="1" applyBorder="1" applyAlignment="1">
      <alignment horizontal="right" wrapText="1"/>
    </xf>
    <xf numFmtId="0" fontId="5" fillId="3" borderId="1" xfId="101" applyFont="1" applyFill="1" applyBorder="1" applyAlignment="1">
      <alignment horizontal="right" wrapText="1"/>
    </xf>
    <xf numFmtId="0" fontId="5" fillId="4" borderId="0" xfId="101" applyFont="1" applyFill="1" applyBorder="1" applyAlignment="1">
      <alignment horizontal="left"/>
    </xf>
    <xf numFmtId="164" fontId="6" fillId="4" borderId="0" xfId="101" applyNumberFormat="1" applyFont="1" applyFill="1" applyBorder="1"/>
    <xf numFmtId="164" fontId="6" fillId="4" borderId="0" xfId="101" applyNumberFormat="1" applyFont="1" applyFill="1" applyBorder="1" applyAlignment="1">
      <alignment horizontal="right"/>
    </xf>
    <xf numFmtId="164" fontId="5" fillId="4" borderId="0" xfId="101" applyNumberFormat="1" applyFont="1" applyFill="1" applyBorder="1"/>
    <xf numFmtId="1" fontId="6" fillId="4" borderId="0" xfId="101" applyNumberFormat="1" applyFont="1" applyFill="1" applyBorder="1"/>
    <xf numFmtId="0" fontId="5" fillId="3" borderId="0" xfId="101" applyFont="1" applyFill="1" applyBorder="1" applyAlignment="1">
      <alignment horizontal="left"/>
    </xf>
    <xf numFmtId="164" fontId="6" fillId="3" borderId="0" xfId="101" applyNumberFormat="1" applyFont="1" applyFill="1" applyBorder="1"/>
    <xf numFmtId="164" fontId="6" fillId="3" borderId="0" xfId="101" applyNumberFormat="1" applyFont="1" applyFill="1" applyBorder="1" applyAlignment="1">
      <alignment horizontal="right"/>
    </xf>
    <xf numFmtId="164" fontId="5" fillId="3" borderId="0" xfId="101" applyNumberFormat="1" applyFont="1" applyFill="1" applyBorder="1"/>
    <xf numFmtId="1" fontId="6" fillId="3" borderId="0" xfId="101" applyNumberFormat="1" applyFont="1" applyFill="1" applyBorder="1"/>
    <xf numFmtId="0" fontId="5" fillId="3" borderId="2" xfId="101" applyFont="1" applyFill="1" applyBorder="1" applyAlignment="1">
      <alignment horizontal="left"/>
    </xf>
    <xf numFmtId="164" fontId="6" fillId="3" borderId="2" xfId="101" applyNumberFormat="1" applyFont="1" applyFill="1" applyBorder="1"/>
    <xf numFmtId="164" fontId="5" fillId="3" borderId="2" xfId="101" applyNumberFormat="1" applyFont="1" applyFill="1" applyBorder="1"/>
    <xf numFmtId="0" fontId="6" fillId="3" borderId="0" xfId="3" applyFont="1" applyFill="1" applyBorder="1" applyAlignment="1"/>
    <xf numFmtId="0" fontId="5" fillId="3" borderId="0" xfId="3" applyFont="1" applyFill="1" applyBorder="1" applyAlignment="1"/>
    <xf numFmtId="0" fontId="6" fillId="2" borderId="0" xfId="101" applyFont="1" applyFill="1" applyBorder="1" applyAlignment="1"/>
    <xf numFmtId="0" fontId="5" fillId="3" borderId="0" xfId="3" applyFont="1" applyFill="1" applyBorder="1"/>
    <xf numFmtId="0" fontId="2" fillId="2" borderId="0" xfId="101" applyFont="1" applyFill="1"/>
    <xf numFmtId="0" fontId="6" fillId="3" borderId="0" xfId="101" applyFont="1" applyFill="1"/>
    <xf numFmtId="0" fontId="2" fillId="2" borderId="0" xfId="101" applyFont="1" applyFill="1" applyAlignment="1">
      <alignment horizontal="left"/>
    </xf>
    <xf numFmtId="0" fontId="5" fillId="3" borderId="1" xfId="101" applyFont="1" applyFill="1" applyBorder="1" applyAlignment="1">
      <alignment horizontal="left"/>
    </xf>
    <xf numFmtId="1" fontId="5" fillId="4" borderId="0" xfId="101" applyNumberFormat="1" applyFont="1" applyFill="1" applyBorder="1" applyAlignment="1">
      <alignment horizontal="left"/>
    </xf>
    <xf numFmtId="164" fontId="5" fillId="4" borderId="0" xfId="101" applyNumberFormat="1" applyFont="1" applyFill="1" applyBorder="1" applyAlignment="1">
      <alignment horizontal="right"/>
    </xf>
    <xf numFmtId="1" fontId="5" fillId="3" borderId="0" xfId="101" applyNumberFormat="1" applyFont="1" applyFill="1" applyBorder="1" applyAlignment="1">
      <alignment horizontal="left"/>
    </xf>
    <xf numFmtId="164" fontId="5" fillId="3" borderId="0" xfId="101" applyNumberFormat="1" applyFont="1" applyFill="1" applyBorder="1" applyAlignment="1">
      <alignment horizontal="right"/>
    </xf>
    <xf numFmtId="1" fontId="5" fillId="3" borderId="2" xfId="101" applyNumberFormat="1" applyFont="1" applyFill="1" applyBorder="1" applyAlignment="1">
      <alignment horizontal="left"/>
    </xf>
    <xf numFmtId="164" fontId="6" fillId="3" borderId="2" xfId="101" applyNumberFormat="1" applyFont="1" applyFill="1" applyBorder="1" applyAlignment="1">
      <alignment horizontal="right"/>
    </xf>
    <xf numFmtId="164" fontId="5" fillId="3" borderId="2" xfId="101" applyNumberFormat="1" applyFont="1" applyFill="1" applyBorder="1" applyAlignment="1">
      <alignment horizontal="right"/>
    </xf>
    <xf numFmtId="0" fontId="6" fillId="3" borderId="0" xfId="101" applyFont="1" applyFill="1" applyAlignment="1">
      <alignment horizontal="left"/>
    </xf>
    <xf numFmtId="0" fontId="6" fillId="3" borderId="0" xfId="3" applyFont="1" applyFill="1" applyBorder="1" applyAlignment="1">
      <alignment horizontal="left"/>
    </xf>
    <xf numFmtId="0" fontId="2" fillId="3" borderId="0" xfId="101" applyFont="1" applyFill="1" applyAlignment="1">
      <alignment wrapText="1"/>
    </xf>
    <xf numFmtId="0" fontId="8" fillId="3" borderId="0" xfId="3" applyFont="1" applyFill="1" applyAlignment="1">
      <alignment horizontal="left"/>
    </xf>
    <xf numFmtId="0" fontId="8" fillId="3" borderId="0" xfId="3" applyFont="1" applyFill="1" applyAlignment="1">
      <alignment horizontal="right" wrapText="1"/>
    </xf>
    <xf numFmtId="165" fontId="6" fillId="3" borderId="0" xfId="101" applyNumberFormat="1" applyFont="1" applyFill="1" applyBorder="1" applyAlignment="1">
      <alignment horizontal="right" wrapText="1"/>
    </xf>
    <xf numFmtId="165" fontId="5" fillId="3" borderId="0" xfId="101" applyNumberFormat="1" applyFont="1" applyFill="1" applyBorder="1" applyAlignment="1">
      <alignment horizontal="right" wrapText="1"/>
    </xf>
    <xf numFmtId="0" fontId="6" fillId="3" borderId="0" xfId="3" applyFont="1" applyFill="1" applyAlignment="1">
      <alignment horizontal="left"/>
    </xf>
    <xf numFmtId="0" fontId="8" fillId="3" borderId="0" xfId="3" applyFill="1" applyAlignment="1">
      <alignment horizontal="left"/>
    </xf>
    <xf numFmtId="0" fontId="8" fillId="3" borderId="0" xfId="3" applyFill="1" applyAlignment="1">
      <alignment horizontal="right" wrapText="1"/>
    </xf>
    <xf numFmtId="0" fontId="2" fillId="2" borderId="0" xfId="101" applyFont="1" applyFill="1" applyAlignment="1">
      <alignment wrapText="1"/>
    </xf>
    <xf numFmtId="165" fontId="6" fillId="3" borderId="0" xfId="101" applyNumberFormat="1" applyFont="1" applyFill="1" applyBorder="1" applyAlignment="1">
      <alignment horizontal="right"/>
    </xf>
    <xf numFmtId="165" fontId="5" fillId="3" borderId="0" xfId="101" applyNumberFormat="1" applyFont="1" applyFill="1" applyBorder="1" applyAlignment="1">
      <alignment horizontal="right"/>
    </xf>
    <xf numFmtId="0" fontId="6" fillId="2" borderId="0" xfId="101" applyFont="1" applyFill="1"/>
    <xf numFmtId="0" fontId="8" fillId="3" borderId="0" xfId="3" applyFont="1" applyFill="1" applyAlignment="1">
      <alignment horizontal="right"/>
    </xf>
    <xf numFmtId="0" fontId="3" fillId="3" borderId="0" xfId="0" applyFont="1" applyFill="1" applyBorder="1"/>
    <xf numFmtId="0" fontId="5" fillId="3" borderId="1" xfId="103" applyFont="1" applyFill="1" applyBorder="1" applyAlignment="1">
      <alignment horizontal="left"/>
    </xf>
    <xf numFmtId="0" fontId="6" fillId="3" borderId="1" xfId="103" applyFont="1" applyFill="1" applyBorder="1" applyAlignment="1">
      <alignment horizontal="right"/>
    </xf>
    <xf numFmtId="0" fontId="6" fillId="3" borderId="1" xfId="103" applyFont="1" applyFill="1" applyBorder="1" applyAlignment="1">
      <alignment horizontal="right" wrapText="1"/>
    </xf>
    <xf numFmtId="0" fontId="5" fillId="3" borderId="1" xfId="103" applyFont="1" applyFill="1" applyBorder="1" applyAlignment="1">
      <alignment horizontal="right"/>
    </xf>
    <xf numFmtId="0" fontId="5" fillId="4" borderId="0" xfId="103" applyFont="1" applyFill="1" applyBorder="1" applyAlignment="1">
      <alignment horizontal="left"/>
    </xf>
    <xf numFmtId="164" fontId="6" fillId="4" borderId="0" xfId="103" applyNumberFormat="1" applyFont="1" applyFill="1" applyBorder="1" applyAlignment="1">
      <alignment horizontal="right"/>
    </xf>
    <xf numFmtId="164" fontId="5" fillId="4" borderId="0" xfId="103" applyNumberFormat="1" applyFont="1" applyFill="1" applyBorder="1" applyAlignment="1">
      <alignment horizontal="right"/>
    </xf>
    <xf numFmtId="0" fontId="5" fillId="3" borderId="0" xfId="103" applyFont="1" applyFill="1" applyBorder="1" applyAlignment="1">
      <alignment horizontal="left"/>
    </xf>
    <xf numFmtId="164" fontId="6" fillId="3" borderId="0" xfId="103" applyNumberFormat="1" applyFont="1" applyFill="1" applyBorder="1" applyAlignment="1">
      <alignment horizontal="right"/>
    </xf>
    <xf numFmtId="164" fontId="5" fillId="3" borderId="0" xfId="103" applyNumberFormat="1" applyFont="1" applyFill="1" applyBorder="1" applyAlignment="1">
      <alignment horizontal="right"/>
    </xf>
    <xf numFmtId="0" fontId="5" fillId="3" borderId="2" xfId="103" applyFont="1" applyFill="1" applyBorder="1" applyAlignment="1">
      <alignment horizontal="left"/>
    </xf>
    <xf numFmtId="164" fontId="6" fillId="3" borderId="2" xfId="103" applyNumberFormat="1" applyFont="1" applyFill="1" applyBorder="1" applyAlignment="1">
      <alignment horizontal="right"/>
    </xf>
    <xf numFmtId="164" fontId="5" fillId="3" borderId="2" xfId="103" applyNumberFormat="1" applyFont="1" applyFill="1" applyBorder="1" applyAlignment="1">
      <alignment horizontal="right"/>
    </xf>
    <xf numFmtId="0" fontId="6" fillId="2" borderId="0" xfId="103" applyFont="1" applyFill="1"/>
    <xf numFmtId="0" fontId="3" fillId="3" borderId="0" xfId="0" applyFont="1" applyFill="1" applyBorder="1" applyAlignment="1">
      <alignment horizontal="right"/>
    </xf>
    <xf numFmtId="0" fontId="3" fillId="3" borderId="0" xfId="0" applyFont="1" applyFill="1" applyBorder="1" applyAlignment="1">
      <alignment horizontal="left"/>
    </xf>
    <xf numFmtId="0" fontId="2" fillId="2" borderId="0" xfId="0" applyFont="1" applyFill="1"/>
    <xf numFmtId="0" fontId="6" fillId="3" borderId="0" xfId="0" applyFont="1" applyFill="1" applyBorder="1"/>
    <xf numFmtId="0" fontId="5" fillId="3" borderId="1" xfId="0" applyFont="1" applyFill="1" applyBorder="1" applyAlignment="1">
      <alignment horizontal="left"/>
    </xf>
    <xf numFmtId="0" fontId="6" fillId="3" borderId="1" xfId="0" applyFont="1" applyFill="1" applyBorder="1" applyAlignment="1">
      <alignment horizontal="right"/>
    </xf>
    <xf numFmtId="0" fontId="5" fillId="3" borderId="1" xfId="0" applyFont="1" applyFill="1" applyBorder="1" applyAlignment="1">
      <alignment horizontal="right"/>
    </xf>
    <xf numFmtId="0" fontId="5" fillId="4" borderId="0" xfId="0" applyFont="1" applyFill="1" applyBorder="1" applyAlignment="1">
      <alignment horizontal="left"/>
    </xf>
    <xf numFmtId="164" fontId="6" fillId="4" borderId="0" xfId="0" applyNumberFormat="1" applyFont="1" applyFill="1" applyBorder="1" applyAlignment="1">
      <alignment horizontal="right"/>
    </xf>
    <xf numFmtId="164" fontId="5" fillId="4" borderId="0" xfId="0" applyNumberFormat="1" applyFont="1" applyFill="1" applyBorder="1" applyAlignment="1">
      <alignment horizontal="right"/>
    </xf>
    <xf numFmtId="0" fontId="5" fillId="3" borderId="0" xfId="0" applyFont="1" applyFill="1" applyBorder="1" applyAlignment="1">
      <alignment horizontal="left"/>
    </xf>
    <xf numFmtId="164" fontId="6" fillId="3" borderId="0" xfId="0" applyNumberFormat="1" applyFont="1" applyFill="1" applyBorder="1" applyAlignment="1">
      <alignment horizontal="right"/>
    </xf>
    <xf numFmtId="164" fontId="5" fillId="3" borderId="0" xfId="0" applyNumberFormat="1" applyFont="1" applyFill="1" applyBorder="1" applyAlignment="1">
      <alignment horizontal="right"/>
    </xf>
    <xf numFmtId="0" fontId="5" fillId="3" borderId="2" xfId="0" applyFont="1" applyFill="1" applyBorder="1" applyAlignment="1">
      <alignment horizontal="left"/>
    </xf>
    <xf numFmtId="164" fontId="6" fillId="3" borderId="2" xfId="0" applyNumberFormat="1" applyFont="1" applyFill="1" applyBorder="1" applyAlignment="1">
      <alignment horizontal="right"/>
    </xf>
    <xf numFmtId="164" fontId="5" fillId="3" borderId="2" xfId="0" applyNumberFormat="1" applyFont="1" applyFill="1" applyBorder="1" applyAlignment="1">
      <alignment horizontal="right"/>
    </xf>
    <xf numFmtId="0" fontId="6" fillId="2" borderId="0" xfId="0" applyFont="1" applyFill="1"/>
    <xf numFmtId="0" fontId="52" fillId="3" borderId="0" xfId="3" applyFont="1" applyFill="1" applyBorder="1"/>
    <xf numFmtId="164" fontId="53" fillId="3" borderId="1" xfId="104" applyNumberFormat="1" applyFont="1" applyFill="1" applyBorder="1" applyAlignment="1">
      <alignment horizontal="left"/>
    </xf>
    <xf numFmtId="164" fontId="52" fillId="3" borderId="1" xfId="104" applyNumberFormat="1" applyFont="1" applyFill="1" applyBorder="1" applyAlignment="1">
      <alignment horizontal="right" wrapText="1"/>
    </xf>
    <xf numFmtId="164" fontId="53" fillId="3" borderId="1" xfId="104" applyNumberFormat="1" applyFont="1" applyFill="1" applyBorder="1" applyAlignment="1">
      <alignment horizontal="right" wrapText="1"/>
    </xf>
    <xf numFmtId="1" fontId="53" fillId="4" borderId="0" xfId="104" applyNumberFormat="1" applyFont="1" applyFill="1" applyBorder="1" applyAlignment="1">
      <alignment horizontal="left"/>
    </xf>
    <xf numFmtId="164" fontId="52" fillId="4" borderId="0" xfId="104" applyNumberFormat="1" applyFont="1" applyFill="1" applyBorder="1" applyAlignment="1">
      <alignment horizontal="right"/>
    </xf>
    <xf numFmtId="164" fontId="53" fillId="4" borderId="0" xfId="104" applyNumberFormat="1" applyFont="1" applyFill="1" applyBorder="1" applyAlignment="1">
      <alignment horizontal="right"/>
    </xf>
    <xf numFmtId="1" fontId="53" fillId="3" borderId="0" xfId="104" applyNumberFormat="1" applyFont="1" applyFill="1" applyBorder="1" applyAlignment="1">
      <alignment horizontal="left"/>
    </xf>
    <xf numFmtId="164" fontId="52" fillId="3" borderId="0" xfId="104" applyNumberFormat="1" applyFont="1" applyFill="1" applyBorder="1" applyAlignment="1">
      <alignment horizontal="right"/>
    </xf>
    <xf numFmtId="164" fontId="53" fillId="3" borderId="0" xfId="104" applyNumberFormat="1" applyFont="1" applyFill="1" applyBorder="1" applyAlignment="1">
      <alignment horizontal="right"/>
    </xf>
    <xf numFmtId="164" fontId="52" fillId="4" borderId="0" xfId="3" applyNumberFormat="1" applyFont="1" applyFill="1" applyBorder="1" applyAlignment="1">
      <alignment horizontal="right"/>
    </xf>
    <xf numFmtId="0" fontId="52" fillId="2" borderId="0" xfId="104" applyFont="1" applyFill="1"/>
    <xf numFmtId="0" fontId="52" fillId="3" borderId="0" xfId="3" applyFont="1" applyFill="1" applyBorder="1" applyAlignment="1">
      <alignment horizontal="right"/>
    </xf>
    <xf numFmtId="164" fontId="52" fillId="3" borderId="0" xfId="3" applyNumberFormat="1" applyFont="1" applyFill="1" applyBorder="1" applyAlignment="1">
      <alignment horizontal="right"/>
    </xf>
    <xf numFmtId="0" fontId="6" fillId="2" borderId="0" xfId="104" applyFont="1" applyFill="1"/>
    <xf numFmtId="0" fontId="52" fillId="3" borderId="0" xfId="3" applyFont="1" applyFill="1" applyBorder="1" applyAlignment="1">
      <alignment horizontal="left"/>
    </xf>
    <xf numFmtId="0" fontId="5" fillId="3" borderId="1" xfId="104" applyFont="1" applyFill="1" applyBorder="1" applyAlignment="1">
      <alignment horizontal="left"/>
    </xf>
    <xf numFmtId="0" fontId="6" fillId="3" borderId="1" xfId="104" applyFont="1" applyFill="1" applyBorder="1" applyAlignment="1">
      <alignment horizontal="right" wrapText="1"/>
    </xf>
    <xf numFmtId="0" fontId="5" fillId="3" borderId="1" xfId="104" applyFont="1" applyFill="1" applyBorder="1" applyAlignment="1">
      <alignment horizontal="right" wrapText="1"/>
    </xf>
    <xf numFmtId="0" fontId="5" fillId="4" borderId="0" xfId="104" applyFont="1" applyFill="1" applyBorder="1" applyAlignment="1">
      <alignment horizontal="left"/>
    </xf>
    <xf numFmtId="164" fontId="6" fillId="4" borderId="0" xfId="104" applyNumberFormat="1" applyFont="1" applyFill="1" applyBorder="1" applyAlignment="1">
      <alignment horizontal="right"/>
    </xf>
    <xf numFmtId="164" fontId="5" fillId="4" borderId="0" xfId="104" applyNumberFormat="1" applyFont="1" applyFill="1" applyBorder="1" applyAlignment="1">
      <alignment horizontal="right"/>
    </xf>
    <xf numFmtId="0" fontId="5" fillId="3" borderId="0" xfId="104" applyFont="1" applyFill="1" applyBorder="1" applyAlignment="1">
      <alignment horizontal="left"/>
    </xf>
    <xf numFmtId="164" fontId="6" fillId="3" borderId="0" xfId="104" applyNumberFormat="1" applyFont="1" applyFill="1" applyBorder="1" applyAlignment="1">
      <alignment horizontal="right"/>
    </xf>
    <xf numFmtId="164" fontId="5" fillId="3" borderId="0" xfId="104" applyNumberFormat="1" applyFont="1" applyFill="1" applyBorder="1" applyAlignment="1">
      <alignment horizontal="right"/>
    </xf>
    <xf numFmtId="0" fontId="5" fillId="3" borderId="0" xfId="3" applyFont="1" applyFill="1" applyBorder="1" applyAlignment="1">
      <alignment horizontal="right"/>
    </xf>
    <xf numFmtId="3" fontId="6" fillId="4" borderId="0" xfId="104" applyNumberFormat="1" applyFont="1" applyFill="1" applyBorder="1" applyAlignment="1">
      <alignment horizontal="right"/>
    </xf>
    <xf numFmtId="3" fontId="5" fillId="4" borderId="0" xfId="104" applyNumberFormat="1" applyFont="1" applyFill="1" applyBorder="1" applyAlignment="1">
      <alignment horizontal="right"/>
    </xf>
    <xf numFmtId="3" fontId="6" fillId="3" borderId="0" xfId="104" applyNumberFormat="1" applyFont="1" applyFill="1" applyBorder="1" applyAlignment="1">
      <alignment horizontal="right"/>
    </xf>
    <xf numFmtId="3" fontId="5" fillId="3" borderId="0" xfId="104" applyNumberFormat="1" applyFont="1" applyFill="1" applyBorder="1" applyAlignment="1">
      <alignment horizontal="right"/>
    </xf>
    <xf numFmtId="0" fontId="5" fillId="3" borderId="2" xfId="104" applyFont="1" applyFill="1" applyBorder="1" applyAlignment="1">
      <alignment horizontal="left"/>
    </xf>
    <xf numFmtId="3" fontId="6" fillId="3" borderId="2" xfId="104" applyNumberFormat="1" applyFont="1" applyFill="1" applyBorder="1" applyAlignment="1">
      <alignment horizontal="right"/>
    </xf>
    <xf numFmtId="3" fontId="5" fillId="3" borderId="2" xfId="104" applyNumberFormat="1" applyFont="1" applyFill="1" applyBorder="1" applyAlignment="1">
      <alignment horizontal="right"/>
    </xf>
    <xf numFmtId="0" fontId="5" fillId="3" borderId="1" xfId="106" applyFont="1" applyFill="1" applyBorder="1" applyAlignment="1">
      <alignment horizontal="left" wrapText="1"/>
    </xf>
    <xf numFmtId="0" fontId="6" fillId="3" borderId="1" xfId="106" applyFont="1" applyFill="1" applyBorder="1" applyAlignment="1">
      <alignment horizontal="right" wrapText="1"/>
    </xf>
    <xf numFmtId="0" fontId="3" fillId="3" borderId="0" xfId="0" applyFont="1" applyFill="1" applyAlignment="1">
      <alignment wrapText="1"/>
    </xf>
    <xf numFmtId="0" fontId="5" fillId="4" borderId="0" xfId="106" applyFont="1" applyFill="1" applyAlignment="1">
      <alignment horizontal="left"/>
    </xf>
    <xf numFmtId="0" fontId="5" fillId="3" borderId="0" xfId="106" applyFont="1" applyFill="1" applyAlignment="1">
      <alignment horizontal="left"/>
    </xf>
    <xf numFmtId="0" fontId="6" fillId="3" borderId="0" xfId="0" applyFont="1" applyFill="1"/>
    <xf numFmtId="0" fontId="2" fillId="2" borderId="0" xfId="107" applyFont="1" applyFill="1"/>
    <xf numFmtId="0" fontId="6" fillId="3" borderId="0" xfId="108" applyFont="1" applyFill="1" applyBorder="1"/>
    <xf numFmtId="0" fontId="5" fillId="2" borderId="1" xfId="107" applyFont="1" applyFill="1" applyBorder="1" applyAlignment="1">
      <alignment horizontal="left"/>
    </xf>
    <xf numFmtId="0" fontId="6" fillId="2" borderId="1" xfId="107" applyFont="1" applyFill="1" applyBorder="1" applyAlignment="1">
      <alignment horizontal="right" wrapText="1"/>
    </xf>
    <xf numFmtId="0" fontId="5" fillId="2" borderId="1" xfId="107" applyFont="1" applyFill="1" applyBorder="1" applyAlignment="1">
      <alignment horizontal="right" wrapText="1"/>
    </xf>
    <xf numFmtId="0" fontId="5" fillId="4" borderId="0" xfId="107" applyFont="1" applyFill="1" applyBorder="1" applyAlignment="1">
      <alignment horizontal="left"/>
    </xf>
    <xf numFmtId="0" fontId="6" fillId="4" borderId="0" xfId="107" applyFont="1" applyFill="1" applyBorder="1" applyAlignment="1">
      <alignment horizontal="right"/>
    </xf>
    <xf numFmtId="164" fontId="6" fillId="4" borderId="0" xfId="107" applyNumberFormat="1" applyFont="1" applyFill="1" applyBorder="1" applyAlignment="1">
      <alignment horizontal="right"/>
    </xf>
    <xf numFmtId="164" fontId="5" fillId="4" borderId="0" xfId="107" applyNumberFormat="1" applyFont="1" applyFill="1" applyBorder="1" applyAlignment="1">
      <alignment horizontal="right"/>
    </xf>
    <xf numFmtId="0" fontId="5" fillId="2" borderId="0" xfId="107" applyFont="1" applyFill="1" applyBorder="1" applyAlignment="1">
      <alignment horizontal="left"/>
    </xf>
    <xf numFmtId="0" fontId="6" fillId="2" borderId="0" xfId="107" applyFont="1" applyFill="1" applyBorder="1" applyAlignment="1">
      <alignment horizontal="right"/>
    </xf>
    <xf numFmtId="164" fontId="6" fillId="2" borderId="0" xfId="107" applyNumberFormat="1" applyFont="1" applyFill="1" applyBorder="1" applyAlignment="1">
      <alignment horizontal="right"/>
    </xf>
    <xf numFmtId="164" fontId="5" fillId="2" borderId="0" xfId="107" applyNumberFormat="1" applyFont="1" applyFill="1" applyBorder="1" applyAlignment="1">
      <alignment horizontal="right"/>
    </xf>
    <xf numFmtId="0" fontId="5" fillId="2" borderId="2" xfId="107" applyFont="1" applyFill="1" applyBorder="1" applyAlignment="1">
      <alignment horizontal="left"/>
    </xf>
    <xf numFmtId="164" fontId="6" fillId="2" borderId="2" xfId="107" applyNumberFormat="1" applyFont="1" applyFill="1" applyBorder="1" applyAlignment="1">
      <alignment horizontal="right"/>
    </xf>
    <xf numFmtId="164" fontId="5" fillId="2" borderId="2" xfId="107" applyNumberFormat="1" applyFont="1" applyFill="1" applyBorder="1" applyAlignment="1">
      <alignment horizontal="right"/>
    </xf>
    <xf numFmtId="0" fontId="6" fillId="2" borderId="0" xfId="107" applyFont="1" applyFill="1"/>
    <xf numFmtId="0" fontId="5" fillId="3" borderId="0" xfId="108" applyFont="1" applyFill="1" applyBorder="1"/>
    <xf numFmtId="0" fontId="6" fillId="3" borderId="0" xfId="108" applyFont="1" applyFill="1" applyBorder="1" applyAlignment="1">
      <alignment horizontal="left"/>
    </xf>
    <xf numFmtId="0" fontId="5" fillId="3" borderId="1" xfId="107" applyFont="1" applyFill="1" applyBorder="1" applyAlignment="1">
      <alignment horizontal="left"/>
    </xf>
    <xf numFmtId="0" fontId="6" fillId="3" borderId="1" xfId="107" applyFont="1" applyFill="1" applyBorder="1" applyAlignment="1">
      <alignment horizontal="right" wrapText="1"/>
    </xf>
    <xf numFmtId="0" fontId="5" fillId="3" borderId="1" xfId="107" applyFont="1" applyFill="1" applyBorder="1" applyAlignment="1">
      <alignment horizontal="right" wrapText="1"/>
    </xf>
    <xf numFmtId="0" fontId="5" fillId="4" borderId="0" xfId="107" applyFont="1" applyFill="1" applyBorder="1" applyAlignment="1">
      <alignment horizontal="right"/>
    </xf>
    <xf numFmtId="0" fontId="5" fillId="3" borderId="0" xfId="107" applyFont="1" applyFill="1" applyBorder="1" applyAlignment="1">
      <alignment horizontal="left"/>
    </xf>
    <xf numFmtId="164" fontId="6" fillId="3" borderId="0" xfId="107" applyNumberFormat="1" applyFont="1" applyFill="1" applyBorder="1" applyAlignment="1">
      <alignment horizontal="right"/>
    </xf>
    <xf numFmtId="0" fontId="6" fillId="3" borderId="0" xfId="107" applyFont="1" applyFill="1" applyBorder="1" applyAlignment="1">
      <alignment horizontal="right"/>
    </xf>
    <xf numFmtId="0" fontId="5" fillId="3" borderId="0" xfId="107" applyFont="1" applyFill="1" applyBorder="1" applyAlignment="1">
      <alignment horizontal="right"/>
    </xf>
    <xf numFmtId="164" fontId="5" fillId="3" borderId="0" xfId="107" applyNumberFormat="1" applyFont="1" applyFill="1" applyBorder="1" applyAlignment="1">
      <alignment horizontal="right"/>
    </xf>
    <xf numFmtId="0" fontId="5" fillId="3" borderId="2" xfId="107" applyFont="1" applyFill="1" applyBorder="1" applyAlignment="1">
      <alignment horizontal="left"/>
    </xf>
    <xf numFmtId="164" fontId="6" fillId="3" borderId="2" xfId="107" applyNumberFormat="1" applyFont="1" applyFill="1" applyBorder="1" applyAlignment="1">
      <alignment horizontal="right"/>
    </xf>
    <xf numFmtId="164" fontId="5" fillId="3" borderId="2" xfId="107" applyNumberFormat="1" applyFont="1" applyFill="1" applyBorder="1" applyAlignment="1">
      <alignment horizontal="right"/>
    </xf>
    <xf numFmtId="164" fontId="51" fillId="3" borderId="0" xfId="107" applyNumberFormat="1" applyFont="1" applyFill="1" applyBorder="1" applyAlignment="1">
      <alignment horizontal="right"/>
    </xf>
    <xf numFmtId="164" fontId="57" fillId="3" borderId="0" xfId="107" applyNumberFormat="1" applyFont="1" applyFill="1" applyBorder="1" applyAlignment="1">
      <alignment horizontal="right"/>
    </xf>
    <xf numFmtId="0" fontId="6" fillId="3" borderId="0" xfId="107" applyFont="1" applyFill="1" applyBorder="1" applyAlignment="1">
      <alignment horizontal="left" wrapText="1"/>
    </xf>
    <xf numFmtId="0" fontId="6" fillId="3" borderId="0" xfId="107" applyFont="1" applyFill="1"/>
    <xf numFmtId="0" fontId="2" fillId="2" borderId="0" xfId="107" applyFont="1" applyFill="1" applyBorder="1"/>
    <xf numFmtId="0" fontId="6" fillId="3" borderId="0" xfId="108" applyFont="1" applyFill="1" applyBorder="1" applyAlignment="1">
      <alignment horizontal="right"/>
    </xf>
    <xf numFmtId="0" fontId="6" fillId="3" borderId="1" xfId="108" applyFont="1" applyFill="1" applyBorder="1" applyAlignment="1">
      <alignment horizontal="left" wrapText="1"/>
    </xf>
    <xf numFmtId="0" fontId="6" fillId="3" borderId="1" xfId="108" applyFont="1" applyFill="1" applyBorder="1" applyAlignment="1">
      <alignment horizontal="right" wrapText="1"/>
    </xf>
    <xf numFmtId="0" fontId="5" fillId="3" borderId="1" xfId="108" applyFont="1" applyFill="1" applyBorder="1" applyAlignment="1">
      <alignment horizontal="right" wrapText="1"/>
    </xf>
    <xf numFmtId="0" fontId="6" fillId="3" borderId="0" xfId="108" applyFont="1" applyFill="1" applyBorder="1" applyAlignment="1"/>
    <xf numFmtId="0" fontId="6" fillId="3" borderId="1" xfId="107" applyFont="1" applyFill="1" applyBorder="1" applyAlignment="1">
      <alignment horizontal="left" wrapText="1"/>
    </xf>
    <xf numFmtId="0" fontId="6" fillId="3" borderId="1" xfId="108" applyFont="1" applyFill="1" applyBorder="1" applyAlignment="1"/>
    <xf numFmtId="0" fontId="6" fillId="3" borderId="1" xfId="108" applyFont="1" applyFill="1" applyBorder="1" applyAlignment="1">
      <alignment horizontal="right"/>
    </xf>
    <xf numFmtId="171" fontId="5" fillId="4" borderId="0" xfId="107" applyNumberFormat="1" applyFont="1" applyFill="1" applyBorder="1" applyAlignment="1">
      <alignment horizontal="left"/>
    </xf>
    <xf numFmtId="1" fontId="6" fillId="4" borderId="0" xfId="107" applyNumberFormat="1" applyFont="1" applyFill="1" applyBorder="1" applyAlignment="1">
      <alignment horizontal="right"/>
    </xf>
    <xf numFmtId="1" fontId="5" fillId="4" borderId="0" xfId="107" applyNumberFormat="1" applyFont="1" applyFill="1" applyBorder="1" applyAlignment="1">
      <alignment horizontal="right"/>
    </xf>
    <xf numFmtId="171" fontId="5" fillId="3" borderId="0" xfId="107" applyNumberFormat="1" applyFont="1" applyFill="1" applyBorder="1" applyAlignment="1">
      <alignment horizontal="left"/>
    </xf>
    <xf numFmtId="1" fontId="6" fillId="3" borderId="0" xfId="107" applyNumberFormat="1" applyFont="1" applyFill="1" applyBorder="1" applyAlignment="1">
      <alignment horizontal="right"/>
    </xf>
    <xf numFmtId="1" fontId="5" fillId="3" borderId="0" xfId="107" applyNumberFormat="1" applyFont="1" applyFill="1" applyBorder="1" applyAlignment="1">
      <alignment horizontal="right"/>
    </xf>
    <xf numFmtId="171" fontId="5" fillId="3" borderId="2" xfId="107" applyNumberFormat="1" applyFont="1" applyFill="1" applyBorder="1" applyAlignment="1">
      <alignment horizontal="left"/>
    </xf>
    <xf numFmtId="1" fontId="6" fillId="3" borderId="2" xfId="107" applyNumberFormat="1" applyFont="1" applyFill="1" applyBorder="1" applyAlignment="1">
      <alignment horizontal="right"/>
    </xf>
    <xf numFmtId="1" fontId="5" fillId="3" borderId="2" xfId="107" applyNumberFormat="1" applyFont="1" applyFill="1" applyBorder="1" applyAlignment="1">
      <alignment horizontal="right"/>
    </xf>
    <xf numFmtId="0" fontId="6" fillId="3" borderId="2" xfId="107" applyFont="1" applyFill="1" applyBorder="1" applyAlignment="1">
      <alignment horizontal="right"/>
    </xf>
    <xf numFmtId="0" fontId="6" fillId="3" borderId="16" xfId="109" applyFont="1" applyFill="1" applyBorder="1"/>
    <xf numFmtId="0" fontId="2" fillId="3" borderId="0" xfId="0" applyFont="1" applyFill="1" applyAlignment="1">
      <alignment horizontal="left" wrapText="1"/>
    </xf>
    <xf numFmtId="0" fontId="5" fillId="3" borderId="1" xfId="69" applyNumberFormat="1" applyFont="1" applyFill="1" applyBorder="1" applyAlignment="1">
      <alignment horizontal="left"/>
    </xf>
    <xf numFmtId="49" fontId="6" fillId="3" borderId="1" xfId="69" applyNumberFormat="1" applyFont="1" applyFill="1" applyBorder="1" applyAlignment="1">
      <alignment horizontal="right" wrapText="1"/>
    </xf>
    <xf numFmtId="0" fontId="5" fillId="4" borderId="0" xfId="69" applyNumberFormat="1" applyFont="1" applyFill="1" applyAlignment="1">
      <alignment horizontal="left"/>
    </xf>
    <xf numFmtId="164" fontId="6" fillId="4" borderId="0" xfId="0" applyNumberFormat="1" applyFont="1" applyFill="1" applyAlignment="1">
      <alignment horizontal="right"/>
    </xf>
    <xf numFmtId="0" fontId="5" fillId="3" borderId="0" xfId="69" applyNumberFormat="1" applyFont="1" applyFill="1" applyAlignment="1">
      <alignment horizontal="left"/>
    </xf>
    <xf numFmtId="164" fontId="6" fillId="3" borderId="0" xfId="0" applyNumberFormat="1" applyFont="1" applyFill="1" applyAlignment="1">
      <alignment horizontal="right"/>
    </xf>
    <xf numFmtId="0" fontId="5" fillId="3" borderId="2" xfId="69" applyNumberFormat="1" applyFont="1" applyFill="1" applyBorder="1" applyAlignment="1">
      <alignment horizontal="left"/>
    </xf>
    <xf numFmtId="0" fontId="6" fillId="3" borderId="0" xfId="0" applyFont="1" applyFill="1" applyAlignment="1">
      <alignment horizontal="left"/>
    </xf>
    <xf numFmtId="0" fontId="6" fillId="3" borderId="0" xfId="0" applyFont="1" applyFill="1" applyAlignment="1">
      <alignment horizontal="right"/>
    </xf>
    <xf numFmtId="0" fontId="5" fillId="3" borderId="1" xfId="110" applyFont="1" applyFill="1" applyBorder="1" applyAlignment="1">
      <alignment horizontal="left"/>
    </xf>
    <xf numFmtId="0" fontId="6" fillId="3" borderId="1" xfId="110" applyFont="1" applyFill="1" applyBorder="1" applyAlignment="1">
      <alignment horizontal="right" wrapText="1"/>
    </xf>
    <xf numFmtId="0" fontId="5" fillId="4" borderId="0" xfId="110" applyFont="1" applyFill="1" applyBorder="1" applyAlignment="1">
      <alignment horizontal="left"/>
    </xf>
    <xf numFmtId="2" fontId="6" fillId="4" borderId="0" xfId="110" applyNumberFormat="1" applyFont="1" applyFill="1" applyBorder="1" applyAlignment="1">
      <alignment horizontal="right"/>
    </xf>
    <xf numFmtId="0" fontId="5" fillId="3" borderId="0" xfId="110" applyFont="1" applyFill="1" applyBorder="1" applyAlignment="1">
      <alignment horizontal="left"/>
    </xf>
    <xf numFmtId="2" fontId="6" fillId="3" borderId="0" xfId="110" applyNumberFormat="1" applyFont="1" applyFill="1" applyBorder="1" applyAlignment="1">
      <alignment horizontal="right"/>
    </xf>
    <xf numFmtId="0" fontId="5" fillId="3" borderId="2" xfId="110" applyFont="1" applyFill="1" applyBorder="1" applyAlignment="1">
      <alignment horizontal="left"/>
    </xf>
    <xf numFmtId="2" fontId="6" fillId="3" borderId="2" xfId="110" applyNumberFormat="1" applyFont="1" applyFill="1" applyBorder="1" applyAlignment="1">
      <alignment horizontal="right"/>
    </xf>
    <xf numFmtId="0" fontId="51" fillId="3" borderId="0" xfId="69" applyFont="1" applyFill="1"/>
    <xf numFmtId="0" fontId="1" fillId="3" borderId="0" xfId="69" applyFill="1" applyBorder="1" applyAlignment="1">
      <alignment horizontal="left"/>
    </xf>
    <xf numFmtId="0" fontId="1" fillId="3" borderId="0" xfId="69" applyFill="1" applyBorder="1"/>
    <xf numFmtId="0" fontId="5" fillId="3" borderId="1" xfId="111" applyFont="1" applyFill="1" applyBorder="1" applyAlignment="1">
      <alignment horizontal="left"/>
    </xf>
    <xf numFmtId="0" fontId="6" fillId="3" borderId="1" xfId="111" applyFont="1" applyFill="1" applyBorder="1" applyAlignment="1">
      <alignment horizontal="right" wrapText="1"/>
    </xf>
    <xf numFmtId="0" fontId="5" fillId="4" borderId="0" xfId="111" applyFont="1" applyFill="1" applyBorder="1" applyAlignment="1">
      <alignment horizontal="left"/>
    </xf>
    <xf numFmtId="2" fontId="6" fillId="4" borderId="0" xfId="111" applyNumberFormat="1" applyFont="1" applyFill="1" applyBorder="1" applyAlignment="1">
      <alignment horizontal="right"/>
    </xf>
    <xf numFmtId="0" fontId="5" fillId="3" borderId="0" xfId="111" applyFont="1" applyFill="1" applyBorder="1" applyAlignment="1">
      <alignment horizontal="left"/>
    </xf>
    <xf numFmtId="2" fontId="6" fillId="3" borderId="0" xfId="111" applyNumberFormat="1" applyFont="1" applyFill="1" applyBorder="1" applyAlignment="1">
      <alignment horizontal="right"/>
    </xf>
    <xf numFmtId="0" fontId="5" fillId="3" borderId="2" xfId="111" applyFont="1" applyFill="1" applyBorder="1" applyAlignment="1">
      <alignment horizontal="left"/>
    </xf>
    <xf numFmtId="2" fontId="6" fillId="3" borderId="2" xfId="111" applyNumberFormat="1" applyFont="1" applyFill="1" applyBorder="1" applyAlignment="1">
      <alignment horizontal="right"/>
    </xf>
    <xf numFmtId="0" fontId="6" fillId="3" borderId="0" xfId="111" applyFont="1" applyFill="1" applyBorder="1" applyAlignment="1">
      <alignment wrapText="1"/>
    </xf>
    <xf numFmtId="0" fontId="2" fillId="3" borderId="0" xfId="108" applyFont="1" applyFill="1" applyAlignment="1">
      <alignment horizontal="left" wrapText="1"/>
    </xf>
    <xf numFmtId="0" fontId="6" fillId="3" borderId="0" xfId="108" applyFont="1" applyFill="1"/>
    <xf numFmtId="0" fontId="5" fillId="2" borderId="1" xfId="108" applyFont="1" applyFill="1" applyBorder="1" applyAlignment="1">
      <alignment horizontal="left"/>
    </xf>
    <xf numFmtId="0" fontId="6" fillId="2" borderId="1" xfId="108" applyFont="1" applyFill="1" applyBorder="1" applyAlignment="1">
      <alignment horizontal="right" wrapText="1"/>
    </xf>
    <xf numFmtId="0" fontId="5" fillId="2" borderId="1" xfId="108" applyFont="1" applyFill="1" applyBorder="1" applyAlignment="1">
      <alignment horizontal="right" wrapText="1"/>
    </xf>
    <xf numFmtId="0" fontId="5" fillId="4" borderId="0" xfId="108" applyFont="1" applyFill="1" applyBorder="1" applyAlignment="1">
      <alignment horizontal="left"/>
    </xf>
    <xf numFmtId="3" fontId="6" fillId="4" borderId="0" xfId="108" applyNumberFormat="1" applyFont="1" applyFill="1" applyBorder="1" applyAlignment="1">
      <alignment horizontal="right"/>
    </xf>
    <xf numFmtId="3" fontId="5" fillId="4" borderId="0" xfId="108" applyNumberFormat="1" applyFont="1" applyFill="1" applyBorder="1" applyAlignment="1">
      <alignment horizontal="right"/>
    </xf>
    <xf numFmtId="0" fontId="5" fillId="2" borderId="0" xfId="108" applyFont="1" applyFill="1" applyBorder="1" applyAlignment="1">
      <alignment horizontal="left"/>
    </xf>
    <xf numFmtId="3" fontId="6" fillId="2" borderId="0" xfId="108" applyNumberFormat="1" applyFont="1" applyFill="1" applyBorder="1" applyAlignment="1">
      <alignment horizontal="right"/>
    </xf>
    <xf numFmtId="3" fontId="5" fillId="2" borderId="0" xfId="108" applyNumberFormat="1" applyFont="1" applyFill="1" applyBorder="1" applyAlignment="1">
      <alignment horizontal="right"/>
    </xf>
    <xf numFmtId="0" fontId="5" fillId="3" borderId="2" xfId="108" applyFont="1" applyFill="1" applyBorder="1" applyAlignment="1">
      <alignment horizontal="left"/>
    </xf>
    <xf numFmtId="3" fontId="6" fillId="3" borderId="2" xfId="108" applyNumberFormat="1" applyFont="1" applyFill="1" applyBorder="1" applyAlignment="1">
      <alignment horizontal="right"/>
    </xf>
    <xf numFmtId="3" fontId="5" fillId="3" borderId="2" xfId="108" applyNumberFormat="1" applyFont="1" applyFill="1" applyBorder="1" applyAlignment="1">
      <alignment horizontal="right"/>
    </xf>
    <xf numFmtId="0" fontId="58" fillId="2" borderId="0" xfId="108" applyFont="1" applyFill="1" applyBorder="1" applyAlignment="1">
      <alignment horizontal="left"/>
    </xf>
    <xf numFmtId="0" fontId="59" fillId="2" borderId="0" xfId="108" applyFont="1" applyFill="1" applyBorder="1" applyAlignment="1">
      <alignment horizontal="right"/>
    </xf>
    <xf numFmtId="0" fontId="6" fillId="2" borderId="0" xfId="108" applyFont="1" applyFill="1"/>
    <xf numFmtId="0" fontId="6" fillId="3" borderId="0" xfId="108" applyFont="1" applyFill="1" applyAlignment="1">
      <alignment horizontal="left"/>
    </xf>
    <xf numFmtId="0" fontId="6" fillId="3" borderId="0" xfId="108" applyFont="1" applyFill="1" applyAlignment="1">
      <alignment horizontal="right"/>
    </xf>
    <xf numFmtId="0" fontId="2" fillId="3" borderId="0" xfId="108" applyFont="1" applyFill="1" applyBorder="1" applyAlignment="1">
      <alignment wrapText="1"/>
    </xf>
    <xf numFmtId="0" fontId="5" fillId="2" borderId="1" xfId="112" applyFont="1" applyFill="1" applyBorder="1" applyAlignment="1">
      <alignment horizontal="left"/>
    </xf>
    <xf numFmtId="0" fontId="6" fillId="2" borderId="1" xfId="112" applyFont="1" applyFill="1" applyBorder="1" applyAlignment="1">
      <alignment horizontal="right" wrapText="1"/>
    </xf>
    <xf numFmtId="0" fontId="5" fillId="2" borderId="1" xfId="112" applyFont="1" applyFill="1" applyBorder="1" applyAlignment="1">
      <alignment horizontal="right" wrapText="1"/>
    </xf>
    <xf numFmtId="0" fontId="5" fillId="4" borderId="0" xfId="112" applyFont="1" applyFill="1" applyBorder="1" applyAlignment="1">
      <alignment horizontal="left"/>
    </xf>
    <xf numFmtId="164" fontId="6" fillId="4" borderId="0" xfId="112" applyNumberFormat="1" applyFont="1" applyFill="1" applyBorder="1" applyAlignment="1">
      <alignment horizontal="right"/>
    </xf>
    <xf numFmtId="164" fontId="5" fillId="4" borderId="0" xfId="112" applyNumberFormat="1" applyFont="1" applyFill="1" applyBorder="1" applyAlignment="1">
      <alignment horizontal="right"/>
    </xf>
    <xf numFmtId="0" fontId="5" fillId="2" borderId="0" xfId="112" applyFont="1" applyFill="1" applyBorder="1" applyAlignment="1">
      <alignment horizontal="left"/>
    </xf>
    <xf numFmtId="164" fontId="6" fillId="2" borderId="0" xfId="112" applyNumberFormat="1" applyFont="1" applyFill="1" applyBorder="1" applyAlignment="1">
      <alignment horizontal="right"/>
    </xf>
    <xf numFmtId="164" fontId="5" fillId="2" borderId="0" xfId="112" applyNumberFormat="1" applyFont="1" applyFill="1" applyBorder="1" applyAlignment="1">
      <alignment horizontal="right"/>
    </xf>
    <xf numFmtId="0" fontId="5" fillId="2" borderId="2" xfId="112" applyFont="1" applyFill="1" applyBorder="1" applyAlignment="1">
      <alignment horizontal="left"/>
    </xf>
    <xf numFmtId="164" fontId="6" fillId="2" borderId="2" xfId="112" applyNumberFormat="1" applyFont="1" applyFill="1" applyBorder="1" applyAlignment="1">
      <alignment horizontal="right"/>
    </xf>
    <xf numFmtId="164" fontId="5" fillId="2" borderId="2" xfId="112" applyNumberFormat="1" applyFont="1" applyFill="1" applyBorder="1" applyAlignment="1">
      <alignment horizontal="right"/>
    </xf>
    <xf numFmtId="0" fontId="6" fillId="3" borderId="0" xfId="108" applyFont="1" applyFill="1" applyBorder="1" applyAlignment="1">
      <alignment horizontal="left" wrapText="1"/>
    </xf>
    <xf numFmtId="0" fontId="6" fillId="3" borderId="0" xfId="108" applyFont="1" applyFill="1" applyBorder="1" applyAlignment="1">
      <alignment horizontal="right" wrapText="1"/>
    </xf>
    <xf numFmtId="0" fontId="6" fillId="4" borderId="0" xfId="112" applyFont="1" applyFill="1" applyBorder="1" applyAlignment="1">
      <alignment horizontal="right"/>
    </xf>
    <xf numFmtId="0" fontId="5" fillId="4" borderId="0" xfId="112" applyFont="1" applyFill="1" applyBorder="1" applyAlignment="1">
      <alignment horizontal="right"/>
    </xf>
    <xf numFmtId="0" fontId="6" fillId="2" borderId="0" xfId="112" applyFont="1" applyFill="1" applyBorder="1" applyAlignment="1">
      <alignment horizontal="right"/>
    </xf>
    <xf numFmtId="0" fontId="5" fillId="2" borderId="0" xfId="112" applyFont="1" applyFill="1" applyBorder="1" applyAlignment="1">
      <alignment horizontal="right"/>
    </xf>
    <xf numFmtId="0" fontId="5" fillId="3" borderId="1" xfId="113" applyFont="1" applyFill="1" applyBorder="1" applyAlignment="1">
      <alignment horizontal="left"/>
    </xf>
    <xf numFmtId="0" fontId="6" fillId="3" borderId="1" xfId="113" applyFont="1" applyFill="1" applyBorder="1" applyAlignment="1">
      <alignment horizontal="right" wrapText="1"/>
    </xf>
    <xf numFmtId="0" fontId="5" fillId="4" borderId="0" xfId="113" applyFont="1" applyFill="1" applyBorder="1" applyAlignment="1">
      <alignment horizontal="left"/>
    </xf>
    <xf numFmtId="164" fontId="6" fillId="4" borderId="0" xfId="113" applyNumberFormat="1" applyFont="1" applyFill="1" applyBorder="1" applyAlignment="1">
      <alignment horizontal="right"/>
    </xf>
    <xf numFmtId="0" fontId="5" fillId="3" borderId="0" xfId="113" applyFont="1" applyFill="1" applyBorder="1" applyAlignment="1">
      <alignment horizontal="left"/>
    </xf>
    <xf numFmtId="164" fontId="6" fillId="3" borderId="0" xfId="113" applyNumberFormat="1" applyFont="1" applyFill="1" applyBorder="1" applyAlignment="1">
      <alignment horizontal="right"/>
    </xf>
    <xf numFmtId="0" fontId="5" fillId="3" borderId="2" xfId="113" applyFont="1" applyFill="1" applyBorder="1" applyAlignment="1">
      <alignment horizontal="left"/>
    </xf>
    <xf numFmtId="164" fontId="6" fillId="3" borderId="2" xfId="113" applyNumberFormat="1" applyFont="1" applyFill="1" applyBorder="1" applyAlignment="1">
      <alignment horizontal="right"/>
    </xf>
    <xf numFmtId="0" fontId="5" fillId="3" borderId="1" xfId="0" applyFont="1" applyFill="1" applyBorder="1" applyAlignment="1">
      <alignment horizontal="left" wrapText="1"/>
    </xf>
    <xf numFmtId="0" fontId="6" fillId="3" borderId="1" xfId="0" applyFont="1" applyFill="1" applyBorder="1" applyAlignment="1">
      <alignment horizontal="right" wrapText="1"/>
    </xf>
    <xf numFmtId="0" fontId="5" fillId="3" borderId="1" xfId="0" applyFont="1" applyFill="1" applyBorder="1" applyAlignment="1">
      <alignment horizontal="right" wrapText="1"/>
    </xf>
    <xf numFmtId="0" fontId="5" fillId="4" borderId="0" xfId="0" applyFont="1" applyFill="1" applyBorder="1" applyAlignment="1">
      <alignment horizontal="left" vertical="center"/>
    </xf>
    <xf numFmtId="3" fontId="6" fillId="4" borderId="0"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0" fontId="5" fillId="3" borderId="2" xfId="0" applyFont="1" applyFill="1" applyBorder="1" applyAlignment="1">
      <alignment horizontal="left" vertical="center"/>
    </xf>
    <xf numFmtId="3" fontId="6" fillId="3" borderId="2" xfId="0" applyNumberFormat="1" applyFont="1" applyFill="1" applyBorder="1" applyAlignment="1">
      <alignment horizontal="right" vertical="center"/>
    </xf>
    <xf numFmtId="3" fontId="5" fillId="3" borderId="2" xfId="0" applyNumberFormat="1" applyFont="1" applyFill="1" applyBorder="1" applyAlignment="1">
      <alignment horizontal="right" vertical="center"/>
    </xf>
    <xf numFmtId="0" fontId="5" fillId="3" borderId="0" xfId="0" applyFont="1" applyFill="1" applyBorder="1" applyAlignment="1">
      <alignment horizontal="left" vertical="center"/>
    </xf>
    <xf numFmtId="3" fontId="6" fillId="3"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6" fillId="3" borderId="0" xfId="0" applyFont="1" applyFill="1" applyBorder="1" applyAlignment="1">
      <alignment horizontal="left"/>
    </xf>
    <xf numFmtId="0" fontId="6" fillId="3" borderId="0" xfId="0" applyFont="1" applyFill="1" applyBorder="1" applyAlignment="1">
      <alignment horizontal="right"/>
    </xf>
    <xf numFmtId="17" fontId="5" fillId="4" borderId="0" xfId="0" applyNumberFormat="1" applyFont="1" applyFill="1" applyAlignment="1">
      <alignment horizontal="left"/>
    </xf>
    <xf numFmtId="17" fontId="5" fillId="3" borderId="0" xfId="0" applyNumberFormat="1" applyFont="1" applyFill="1" applyAlignment="1">
      <alignment horizontal="left"/>
    </xf>
    <xf numFmtId="17" fontId="5" fillId="3" borderId="2" xfId="0" applyNumberFormat="1" applyFont="1" applyFill="1" applyBorder="1" applyAlignment="1">
      <alignment horizontal="left"/>
    </xf>
    <xf numFmtId="0" fontId="5" fillId="3" borderId="0" xfId="0" applyFont="1" applyFill="1" applyAlignment="1">
      <alignment horizontal="left"/>
    </xf>
    <xf numFmtId="0" fontId="2" fillId="3" borderId="0" xfId="0" applyFont="1" applyFill="1" applyAlignment="1">
      <alignment horizontal="left" vertical="center" wrapText="1"/>
    </xf>
    <xf numFmtId="164" fontId="5" fillId="3" borderId="1" xfId="0" applyNumberFormat="1" applyFont="1" applyFill="1" applyBorder="1" applyAlignment="1">
      <alignment horizontal="left" wrapText="1"/>
    </xf>
    <xf numFmtId="164" fontId="6" fillId="3" borderId="1" xfId="0" applyNumberFormat="1" applyFont="1" applyFill="1" applyBorder="1" applyAlignment="1">
      <alignment horizontal="right" wrapText="1"/>
    </xf>
    <xf numFmtId="1" fontId="5" fillId="4" borderId="0" xfId="0" applyNumberFormat="1" applyFont="1" applyFill="1" applyBorder="1" applyAlignment="1">
      <alignment horizontal="left"/>
    </xf>
    <xf numFmtId="1" fontId="5" fillId="3" borderId="0" xfId="0" applyNumberFormat="1" applyFont="1" applyFill="1" applyBorder="1" applyAlignment="1">
      <alignment horizontal="left"/>
    </xf>
    <xf numFmtId="164" fontId="6" fillId="3" borderId="0" xfId="0" applyNumberFormat="1" applyFont="1" applyFill="1"/>
    <xf numFmtId="0" fontId="5" fillId="3" borderId="0" xfId="0" applyFont="1" applyFill="1" applyAlignment="1">
      <alignment horizontal="left" vertical="center"/>
    </xf>
    <xf numFmtId="0" fontId="5" fillId="4" borderId="0" xfId="0" applyFont="1" applyFill="1" applyAlignment="1">
      <alignment horizontal="left"/>
    </xf>
    <xf numFmtId="0" fontId="2" fillId="3" borderId="0" xfId="0" applyFont="1" applyFill="1" applyAlignment="1">
      <alignment vertical="center" wrapText="1"/>
    </xf>
    <xf numFmtId="0" fontId="6" fillId="3" borderId="0" xfId="0" applyFont="1" applyFill="1" applyAlignment="1">
      <alignment wrapText="1"/>
    </xf>
    <xf numFmtId="0" fontId="5" fillId="3" borderId="1" xfId="115" applyFont="1" applyFill="1" applyBorder="1" applyAlignment="1">
      <alignment horizontal="left"/>
    </xf>
    <xf numFmtId="0" fontId="6" fillId="3" borderId="1" xfId="115" applyFont="1" applyFill="1" applyBorder="1" applyAlignment="1">
      <alignment horizontal="right" wrapText="1"/>
    </xf>
    <xf numFmtId="0" fontId="5" fillId="4" borderId="0" xfId="115" applyFont="1" applyFill="1" applyBorder="1" applyAlignment="1">
      <alignment horizontal="left"/>
    </xf>
    <xf numFmtId="3" fontId="6" fillId="4" borderId="0" xfId="116" applyNumberFormat="1" applyFont="1" applyFill="1" applyBorder="1" applyAlignment="1">
      <alignment horizontal="right"/>
    </xf>
    <xf numFmtId="0" fontId="5" fillId="3" borderId="0" xfId="115" applyFont="1" applyFill="1" applyBorder="1" applyAlignment="1">
      <alignment horizontal="left"/>
    </xf>
    <xf numFmtId="3" fontId="6" fillId="3" borderId="0" xfId="116" applyNumberFormat="1" applyFont="1" applyFill="1" applyBorder="1" applyAlignment="1">
      <alignment horizontal="right"/>
    </xf>
    <xf numFmtId="0" fontId="5" fillId="3" borderId="1" xfId="115" applyFont="1" applyFill="1" applyBorder="1" applyAlignment="1">
      <alignment horizontal="left" wrapText="1"/>
    </xf>
    <xf numFmtId="0" fontId="5" fillId="3" borderId="1" xfId="115" applyFont="1" applyFill="1" applyBorder="1" applyAlignment="1">
      <alignment horizontal="right" wrapText="1"/>
    </xf>
    <xf numFmtId="3" fontId="6" fillId="4" borderId="0" xfId="115" applyNumberFormat="1" applyFont="1" applyFill="1" applyBorder="1" applyAlignment="1">
      <alignment horizontal="right"/>
    </xf>
    <xf numFmtId="3" fontId="5" fillId="4" borderId="0" xfId="115" applyNumberFormat="1" applyFont="1" applyFill="1" applyBorder="1" applyAlignment="1">
      <alignment horizontal="right"/>
    </xf>
    <xf numFmtId="3" fontId="6" fillId="3" borderId="0" xfId="115" applyNumberFormat="1" applyFont="1" applyFill="1" applyBorder="1" applyAlignment="1">
      <alignment horizontal="right"/>
    </xf>
    <xf numFmtId="3" fontId="5" fillId="3" borderId="0" xfId="115" applyNumberFormat="1" applyFont="1" applyFill="1" applyBorder="1" applyAlignment="1">
      <alignment horizontal="right"/>
    </xf>
    <xf numFmtId="0" fontId="1" fillId="3" borderId="0" xfId="69" applyFont="1" applyFill="1" applyAlignment="1">
      <alignment horizontal="right"/>
    </xf>
    <xf numFmtId="0" fontId="1" fillId="3" borderId="0" xfId="69" applyFill="1" applyAlignment="1">
      <alignment horizontal="right"/>
    </xf>
    <xf numFmtId="0" fontId="2" fillId="3" borderId="0" xfId="118" applyFont="1" applyFill="1" applyAlignment="1">
      <alignment wrapText="1"/>
    </xf>
    <xf numFmtId="0" fontId="5" fillId="3" borderId="1" xfId="0" applyFont="1" applyFill="1" applyBorder="1"/>
    <xf numFmtId="0" fontId="6" fillId="3" borderId="19" xfId="0" applyFont="1" applyFill="1" applyBorder="1" applyAlignment="1">
      <alignment horizontal="right"/>
    </xf>
    <xf numFmtId="2" fontId="6" fillId="3" borderId="1" xfId="0" applyNumberFormat="1" applyFont="1" applyFill="1" applyBorder="1" applyAlignment="1">
      <alignment horizontal="right"/>
    </xf>
    <xf numFmtId="2" fontId="6" fillId="3" borderId="19" xfId="0" applyNumberFormat="1" applyFont="1" applyFill="1" applyBorder="1" applyAlignment="1">
      <alignment horizontal="right"/>
    </xf>
    <xf numFmtId="0" fontId="5" fillId="4" borderId="0" xfId="0" applyFont="1" applyFill="1" applyAlignment="1">
      <alignment wrapText="1"/>
    </xf>
    <xf numFmtId="0" fontId="5" fillId="3" borderId="0" xfId="0" applyFont="1" applyFill="1" applyAlignment="1">
      <alignment wrapText="1"/>
    </xf>
    <xf numFmtId="0" fontId="5" fillId="3" borderId="2" xfId="0" applyFont="1" applyFill="1" applyBorder="1" applyAlignment="1">
      <alignment wrapText="1"/>
    </xf>
    <xf numFmtId="0" fontId="6" fillId="3" borderId="1" xfId="117" applyFont="1" applyFill="1" applyBorder="1" applyAlignment="1">
      <alignment horizontal="right" wrapText="1"/>
    </xf>
    <xf numFmtId="0" fontId="5" fillId="3" borderId="1" xfId="117" applyFont="1" applyFill="1" applyBorder="1" applyAlignment="1">
      <alignment horizontal="right" wrapText="1"/>
    </xf>
    <xf numFmtId="0" fontId="6" fillId="3" borderId="1" xfId="115" applyFont="1" applyFill="1" applyBorder="1" applyAlignment="1">
      <alignment horizontal="right"/>
    </xf>
    <xf numFmtId="0" fontId="5" fillId="3" borderId="1" xfId="115" applyFont="1" applyFill="1" applyBorder="1" applyAlignment="1">
      <alignment horizontal="right"/>
    </xf>
    <xf numFmtId="0" fontId="1" fillId="3" borderId="0" xfId="69" applyFont="1" applyFill="1"/>
    <xf numFmtId="1" fontId="6" fillId="4" borderId="0" xfId="102" applyNumberFormat="1" applyFont="1" applyFill="1" applyBorder="1" applyAlignment="1">
      <alignment horizontal="left"/>
    </xf>
    <xf numFmtId="3" fontId="6" fillId="4" borderId="0" xfId="102" applyNumberFormat="1" applyFont="1" applyFill="1" applyAlignment="1">
      <alignment horizontal="right"/>
    </xf>
    <xf numFmtId="3" fontId="5" fillId="4" borderId="0" xfId="102" applyNumberFormat="1" applyFont="1" applyFill="1" applyAlignment="1">
      <alignment horizontal="right"/>
    </xf>
    <xf numFmtId="1" fontId="6" fillId="3" borderId="0" xfId="102" applyNumberFormat="1" applyFont="1" applyFill="1" applyBorder="1" applyAlignment="1">
      <alignment horizontal="left"/>
    </xf>
    <xf numFmtId="3" fontId="6" fillId="3" borderId="0" xfId="102" applyNumberFormat="1" applyFont="1" applyFill="1" applyAlignment="1">
      <alignment horizontal="right"/>
    </xf>
    <xf numFmtId="3" fontId="5" fillId="3" borderId="0" xfId="102" applyNumberFormat="1" applyFont="1" applyFill="1" applyAlignment="1">
      <alignment horizontal="right"/>
    </xf>
    <xf numFmtId="1" fontId="6" fillId="3" borderId="2" xfId="102" applyNumberFormat="1" applyFont="1" applyFill="1" applyBorder="1" applyAlignment="1">
      <alignment horizontal="left"/>
    </xf>
    <xf numFmtId="3" fontId="6" fillId="3" borderId="2" xfId="102" applyNumberFormat="1" applyFont="1" applyFill="1" applyBorder="1" applyAlignment="1">
      <alignment horizontal="right"/>
    </xf>
    <xf numFmtId="3" fontId="5" fillId="3" borderId="2" xfId="102" applyNumberFormat="1" applyFont="1" applyFill="1" applyBorder="1" applyAlignment="1">
      <alignment horizontal="right"/>
    </xf>
    <xf numFmtId="0" fontId="5" fillId="3" borderId="0" xfId="119" applyFont="1" applyFill="1" applyBorder="1" applyAlignment="1">
      <alignment horizontal="right"/>
    </xf>
    <xf numFmtId="0" fontId="6" fillId="3" borderId="0" xfId="119" applyFont="1" applyFill="1" applyBorder="1" applyAlignment="1">
      <alignment horizontal="right"/>
    </xf>
    <xf numFmtId="0" fontId="4" fillId="3" borderId="0" xfId="119" applyFont="1" applyFill="1" applyBorder="1" applyAlignment="1">
      <alignment horizontal="right"/>
    </xf>
    <xf numFmtId="0" fontId="47" fillId="3" borderId="0" xfId="119" applyFont="1" applyFill="1" applyBorder="1" applyAlignment="1">
      <alignment horizontal="right"/>
    </xf>
    <xf numFmtId="0" fontId="5" fillId="3" borderId="1" xfId="119" applyFont="1" applyFill="1" applyBorder="1" applyAlignment="1">
      <alignment horizontal="left" wrapText="1"/>
    </xf>
    <xf numFmtId="0" fontId="6" fillId="3" borderId="1" xfId="119" applyFont="1" applyFill="1" applyBorder="1" applyAlignment="1">
      <alignment horizontal="right" wrapText="1"/>
    </xf>
    <xf numFmtId="0" fontId="5" fillId="3" borderId="1" xfId="119" applyFont="1" applyFill="1" applyBorder="1" applyAlignment="1">
      <alignment horizontal="right" wrapText="1"/>
    </xf>
    <xf numFmtId="0" fontId="6" fillId="3" borderId="0" xfId="108" applyFont="1" applyFill="1" applyBorder="1" applyAlignment="1">
      <alignment wrapText="1"/>
    </xf>
    <xf numFmtId="0" fontId="5" fillId="4" borderId="0" xfId="119" applyFont="1" applyFill="1" applyBorder="1" applyAlignment="1">
      <alignment horizontal="left"/>
    </xf>
    <xf numFmtId="1" fontId="6" fillId="4" borderId="0" xfId="69" applyNumberFormat="1" applyFont="1" applyFill="1" applyBorder="1" applyAlignment="1">
      <alignment horizontal="right"/>
    </xf>
    <xf numFmtId="1" fontId="5" fillId="4" borderId="0" xfId="119" applyNumberFormat="1" applyFont="1" applyFill="1" applyBorder="1" applyAlignment="1">
      <alignment horizontal="right"/>
    </xf>
    <xf numFmtId="0" fontId="5" fillId="3" borderId="0" xfId="119" applyFont="1" applyFill="1" applyBorder="1" applyAlignment="1">
      <alignment horizontal="left"/>
    </xf>
    <xf numFmtId="1" fontId="6" fillId="3" borderId="0" xfId="69" applyNumberFormat="1" applyFont="1" applyFill="1" applyBorder="1" applyAlignment="1">
      <alignment horizontal="right"/>
    </xf>
    <xf numFmtId="1" fontId="5" fillId="3" borderId="0" xfId="119" applyNumberFormat="1" applyFont="1" applyFill="1" applyBorder="1" applyAlignment="1">
      <alignment horizontal="right"/>
    </xf>
    <xf numFmtId="0" fontId="5" fillId="3" borderId="2" xfId="119" applyFont="1" applyFill="1" applyBorder="1" applyAlignment="1">
      <alignment horizontal="left"/>
    </xf>
    <xf numFmtId="1" fontId="6" fillId="3" borderId="2" xfId="69" applyNumberFormat="1" applyFont="1" applyFill="1" applyBorder="1" applyAlignment="1">
      <alignment horizontal="right"/>
    </xf>
    <xf numFmtId="1" fontId="5" fillId="3" borderId="2" xfId="119" applyNumberFormat="1" applyFont="1" applyFill="1" applyBorder="1" applyAlignment="1">
      <alignment horizontal="right"/>
    </xf>
    <xf numFmtId="0" fontId="2" fillId="3" borderId="0" xfId="108" applyFont="1" applyFill="1" applyBorder="1" applyAlignment="1">
      <alignment horizontal="left"/>
    </xf>
    <xf numFmtId="0" fontId="6" fillId="3" borderId="0" xfId="120" applyFont="1" applyFill="1" applyBorder="1" applyAlignment="1">
      <alignment horizontal="right"/>
    </xf>
    <xf numFmtId="0" fontId="5" fillId="3" borderId="1" xfId="120" applyFont="1" applyFill="1" applyBorder="1" applyAlignment="1">
      <alignment horizontal="left" wrapText="1"/>
    </xf>
    <xf numFmtId="0" fontId="6" fillId="3" borderId="1" xfId="120" applyFont="1" applyFill="1" applyBorder="1" applyAlignment="1">
      <alignment horizontal="right" wrapText="1"/>
    </xf>
    <xf numFmtId="0" fontId="5" fillId="3" borderId="1" xfId="120" applyFont="1" applyFill="1" applyBorder="1" applyAlignment="1">
      <alignment horizontal="right" wrapText="1"/>
    </xf>
    <xf numFmtId="49" fontId="5" fillId="4" borderId="0" xfId="120" applyNumberFormat="1" applyFont="1" applyFill="1" applyBorder="1" applyAlignment="1">
      <alignment horizontal="left"/>
    </xf>
    <xf numFmtId="1" fontId="6" fillId="4" borderId="0" xfId="69" applyNumberFormat="1" applyFont="1" applyFill="1" applyBorder="1" applyAlignment="1">
      <alignment horizontal="right" wrapText="1"/>
    </xf>
    <xf numFmtId="1" fontId="5" fillId="4" borderId="0" xfId="120" applyNumberFormat="1" applyFont="1" applyFill="1" applyBorder="1" applyAlignment="1">
      <alignment horizontal="right"/>
    </xf>
    <xf numFmtId="49" fontId="5" fillId="3" borderId="0" xfId="120" applyNumberFormat="1" applyFont="1" applyFill="1" applyBorder="1" applyAlignment="1">
      <alignment horizontal="left"/>
    </xf>
    <xf numFmtId="1" fontId="6" fillId="3" borderId="0" xfId="69" applyNumberFormat="1" applyFont="1" applyFill="1" applyBorder="1" applyAlignment="1">
      <alignment horizontal="right" wrapText="1"/>
    </xf>
    <xf numFmtId="1" fontId="5" fillId="3" borderId="0" xfId="120" applyNumberFormat="1" applyFont="1" applyFill="1" applyBorder="1" applyAlignment="1">
      <alignment horizontal="right"/>
    </xf>
    <xf numFmtId="49" fontId="5" fillId="3" borderId="2" xfId="120" applyNumberFormat="1" applyFont="1" applyFill="1" applyBorder="1" applyAlignment="1">
      <alignment horizontal="left"/>
    </xf>
    <xf numFmtId="1" fontId="6" fillId="3" borderId="2" xfId="69" applyNumberFormat="1" applyFont="1" applyFill="1" applyBorder="1" applyAlignment="1">
      <alignment horizontal="right" wrapText="1"/>
    </xf>
    <xf numFmtId="1" fontId="5" fillId="3" borderId="2" xfId="120" applyNumberFormat="1" applyFont="1" applyFill="1" applyBorder="1" applyAlignment="1">
      <alignment horizontal="right"/>
    </xf>
    <xf numFmtId="1" fontId="5" fillId="3" borderId="2" xfId="69" applyNumberFormat="1" applyFont="1" applyFill="1" applyBorder="1" applyAlignment="1">
      <alignment horizontal="right" wrapText="1"/>
    </xf>
    <xf numFmtId="0" fontId="11" fillId="3" borderId="0" xfId="0" applyFont="1" applyFill="1" applyAlignment="1">
      <alignment wrapText="1"/>
    </xf>
    <xf numFmtId="0" fontId="11" fillId="3" borderId="1" xfId="0" applyFont="1" applyFill="1" applyBorder="1"/>
    <xf numFmtId="0" fontId="3" fillId="3" borderId="1" xfId="0" applyFont="1" applyFill="1" applyBorder="1" applyAlignment="1">
      <alignment horizontal="right"/>
    </xf>
    <xf numFmtId="0" fontId="11" fillId="4" borderId="0" xfId="0" applyFont="1" applyFill="1" applyAlignment="1">
      <alignment horizontal="left"/>
    </xf>
    <xf numFmtId="0" fontId="11" fillId="3" borderId="0" xfId="0" applyFont="1" applyFill="1" applyAlignment="1">
      <alignment horizontal="left"/>
    </xf>
    <xf numFmtId="0" fontId="11" fillId="3" borderId="2" xfId="0" applyFont="1" applyFill="1" applyBorder="1" applyAlignment="1">
      <alignment horizontal="left"/>
    </xf>
    <xf numFmtId="0" fontId="2" fillId="3" borderId="0" xfId="69" applyFont="1" applyFill="1" applyBorder="1" applyAlignment="1">
      <alignment horizontal="left"/>
    </xf>
    <xf numFmtId="0" fontId="5" fillId="3" borderId="2" xfId="115" applyFont="1" applyFill="1" applyBorder="1" applyAlignment="1">
      <alignment horizontal="left"/>
    </xf>
    <xf numFmtId="3" fontId="6" fillId="3" borderId="2" xfId="115" applyNumberFormat="1" applyFont="1" applyFill="1" applyBorder="1" applyAlignment="1">
      <alignment horizontal="right"/>
    </xf>
    <xf numFmtId="3" fontId="5" fillId="3" borderId="2" xfId="115" applyNumberFormat="1" applyFont="1" applyFill="1" applyBorder="1" applyAlignment="1">
      <alignment horizontal="right"/>
    </xf>
    <xf numFmtId="168" fontId="6" fillId="4" borderId="0" xfId="114" applyNumberFormat="1" applyFont="1" applyFill="1" applyAlignment="1">
      <alignment horizontal="right"/>
    </xf>
    <xf numFmtId="168" fontId="6" fillId="3" borderId="0" xfId="114" applyNumberFormat="1" applyFont="1" applyFill="1" applyAlignment="1">
      <alignment horizontal="right"/>
    </xf>
    <xf numFmtId="168" fontId="6" fillId="3" borderId="2" xfId="114" applyNumberFormat="1" applyFont="1" applyFill="1" applyBorder="1" applyAlignment="1">
      <alignment horizontal="right"/>
    </xf>
    <xf numFmtId="0" fontId="8" fillId="3" borderId="0" xfId="3" applyFont="1" applyFill="1" applyAlignment="1">
      <alignment wrapText="1"/>
    </xf>
    <xf numFmtId="0" fontId="2" fillId="3" borderId="0" xfId="3" applyFont="1" applyFill="1" applyBorder="1" applyAlignment="1">
      <alignment horizontal="left" wrapText="1"/>
    </xf>
    <xf numFmtId="0" fontId="2" fillId="3" borderId="0" xfId="105" applyFont="1" applyFill="1" applyAlignment="1">
      <alignment vertical="center" wrapText="1"/>
    </xf>
    <xf numFmtId="164" fontId="6" fillId="4" borderId="0" xfId="0" applyNumberFormat="1" applyFont="1" applyFill="1"/>
    <xf numFmtId="164" fontId="6" fillId="3" borderId="2" xfId="0" applyNumberFormat="1" applyFont="1" applyFill="1" applyBorder="1"/>
    <xf numFmtId="0" fontId="5" fillId="3" borderId="22" xfId="0" applyFont="1" applyFill="1" applyBorder="1" applyAlignment="1">
      <alignment horizontal="center"/>
    </xf>
    <xf numFmtId="0" fontId="5" fillId="30" borderId="22" xfId="0" applyFont="1" applyFill="1" applyBorder="1" applyAlignment="1">
      <alignment horizontal="center"/>
    </xf>
    <xf numFmtId="3" fontId="6" fillId="4" borderId="0" xfId="0" applyNumberFormat="1" applyFont="1" applyFill="1" applyAlignment="1">
      <alignment horizontal="right"/>
    </xf>
    <xf numFmtId="3" fontId="6" fillId="4" borderId="0" xfId="0" applyNumberFormat="1" applyFont="1" applyFill="1" applyBorder="1" applyAlignment="1">
      <alignment horizontal="right"/>
    </xf>
    <xf numFmtId="3" fontId="6" fillId="4" borderId="18" xfId="0" applyNumberFormat="1" applyFont="1" applyFill="1" applyBorder="1" applyAlignment="1">
      <alignment horizontal="right"/>
    </xf>
    <xf numFmtId="3" fontId="6" fillId="3" borderId="0" xfId="0" applyNumberFormat="1" applyFont="1" applyFill="1" applyAlignment="1">
      <alignment horizontal="right"/>
    </xf>
    <xf numFmtId="3" fontId="6" fillId="3" borderId="0" xfId="0" applyNumberFormat="1" applyFont="1" applyFill="1" applyBorder="1" applyAlignment="1">
      <alignment horizontal="right"/>
    </xf>
    <xf numFmtId="3" fontId="6" fillId="3" borderId="18" xfId="0" applyNumberFormat="1" applyFont="1" applyFill="1" applyBorder="1" applyAlignment="1">
      <alignment horizontal="right"/>
    </xf>
    <xf numFmtId="3" fontId="5" fillId="3" borderId="2" xfId="0" applyNumberFormat="1" applyFont="1" applyFill="1" applyBorder="1" applyAlignment="1">
      <alignment horizontal="right"/>
    </xf>
    <xf numFmtId="3" fontId="5" fillId="3" borderId="20" xfId="0" applyNumberFormat="1" applyFont="1" applyFill="1" applyBorder="1" applyAlignment="1">
      <alignment horizontal="right"/>
    </xf>
    <xf numFmtId="0" fontId="65" fillId="3" borderId="0" xfId="121" applyFill="1" applyBorder="1"/>
    <xf numFmtId="0" fontId="0" fillId="3" borderId="0" xfId="0" applyFill="1" applyBorder="1"/>
    <xf numFmtId="0" fontId="66" fillId="3" borderId="0" xfId="0" applyFont="1" applyFill="1" applyBorder="1"/>
    <xf numFmtId="164" fontId="3" fillId="4" borderId="0" xfId="0" applyNumberFormat="1" applyFont="1" applyFill="1" applyAlignment="1">
      <alignment horizontal="right"/>
    </xf>
    <xf numFmtId="164" fontId="3" fillId="3" borderId="0" xfId="0" applyNumberFormat="1" applyFont="1" applyFill="1" applyAlignment="1">
      <alignment horizontal="right"/>
    </xf>
    <xf numFmtId="164" fontId="3" fillId="3" borderId="2" xfId="0" applyNumberFormat="1" applyFont="1" applyFill="1" applyBorder="1" applyAlignment="1">
      <alignment horizontal="right"/>
    </xf>
    <xf numFmtId="1" fontId="6" fillId="4" borderId="0" xfId="69" applyNumberFormat="1" applyFont="1" applyFill="1" applyBorder="1"/>
    <xf numFmtId="1" fontId="6" fillId="3" borderId="0" xfId="69" applyNumberFormat="1" applyFont="1" applyFill="1" applyBorder="1"/>
    <xf numFmtId="1" fontId="3" fillId="3" borderId="2" xfId="0" applyNumberFormat="1" applyFont="1" applyFill="1" applyBorder="1" applyAlignment="1">
      <alignment horizontal="right"/>
    </xf>
    <xf numFmtId="1" fontId="6" fillId="4" borderId="0" xfId="0" applyNumberFormat="1" applyFont="1" applyFill="1" applyAlignment="1">
      <alignment horizontal="right"/>
    </xf>
    <xf numFmtId="1" fontId="6" fillId="3" borderId="0" xfId="0" applyNumberFormat="1" applyFont="1" applyFill="1" applyAlignment="1">
      <alignment horizontal="right"/>
    </xf>
    <xf numFmtId="2" fontId="6" fillId="4" borderId="0" xfId="101" applyNumberFormat="1" applyFont="1" applyFill="1" applyBorder="1" applyAlignment="1">
      <alignment horizontal="right" wrapText="1"/>
    </xf>
    <xf numFmtId="2" fontId="5" fillId="4" borderId="0" xfId="101" applyNumberFormat="1" applyFont="1" applyFill="1" applyBorder="1" applyAlignment="1">
      <alignment horizontal="right" wrapText="1"/>
    </xf>
    <xf numFmtId="2" fontId="6" fillId="3" borderId="0" xfId="101" applyNumberFormat="1" applyFont="1" applyFill="1" applyBorder="1" applyAlignment="1">
      <alignment horizontal="right" wrapText="1"/>
    </xf>
    <xf numFmtId="2" fontId="5" fillId="3" borderId="0" xfId="101" applyNumberFormat="1" applyFont="1" applyFill="1" applyBorder="1" applyAlignment="1">
      <alignment horizontal="right" wrapText="1"/>
    </xf>
    <xf numFmtId="2" fontId="6" fillId="3" borderId="2" xfId="101" applyNumberFormat="1" applyFont="1" applyFill="1" applyBorder="1" applyAlignment="1">
      <alignment horizontal="right" wrapText="1"/>
    </xf>
    <xf numFmtId="2" fontId="5" fillId="3" borderId="2" xfId="101" applyNumberFormat="1" applyFont="1" applyFill="1" applyBorder="1" applyAlignment="1">
      <alignment horizontal="right" wrapText="1"/>
    </xf>
    <xf numFmtId="2" fontId="6" fillId="4" borderId="0" xfId="101" applyNumberFormat="1" applyFont="1" applyFill="1" applyBorder="1" applyAlignment="1">
      <alignment horizontal="right"/>
    </xf>
    <xf numFmtId="2" fontId="5" fillId="4" borderId="0" xfId="101" applyNumberFormat="1" applyFont="1" applyFill="1" applyBorder="1" applyAlignment="1">
      <alignment horizontal="right"/>
    </xf>
    <xf numFmtId="2" fontId="6" fillId="3" borderId="0" xfId="101" applyNumberFormat="1" applyFont="1" applyFill="1" applyBorder="1" applyAlignment="1">
      <alignment horizontal="right"/>
    </xf>
    <xf numFmtId="2" fontId="5" fillId="3" borderId="0" xfId="101" applyNumberFormat="1" applyFont="1" applyFill="1" applyBorder="1" applyAlignment="1">
      <alignment horizontal="right"/>
    </xf>
    <xf numFmtId="2" fontId="6" fillId="3" borderId="2" xfId="101" applyNumberFormat="1" applyFont="1" applyFill="1" applyBorder="1" applyAlignment="1">
      <alignment horizontal="right"/>
    </xf>
    <xf numFmtId="2" fontId="5" fillId="3" borderId="2" xfId="101" applyNumberFormat="1" applyFont="1" applyFill="1" applyBorder="1" applyAlignment="1">
      <alignment horizontal="right"/>
    </xf>
    <xf numFmtId="3" fontId="6" fillId="4" borderId="0" xfId="106" applyNumberFormat="1" applyFont="1" applyFill="1" applyAlignment="1">
      <alignment horizontal="right"/>
    </xf>
    <xf numFmtId="3" fontId="6" fillId="3" borderId="0" xfId="106" applyNumberFormat="1" applyFont="1" applyFill="1" applyAlignment="1">
      <alignment horizontal="right"/>
    </xf>
    <xf numFmtId="0" fontId="67" fillId="3" borderId="0" xfId="0" applyFont="1" applyFill="1" applyBorder="1"/>
    <xf numFmtId="3" fontId="5" fillId="30" borderId="0" xfId="115" applyNumberFormat="1" applyFont="1" applyFill="1" applyBorder="1" applyAlignment="1">
      <alignment horizontal="right"/>
    </xf>
    <xf numFmtId="172" fontId="5" fillId="3" borderId="0" xfId="92" applyNumberFormat="1" applyFont="1" applyFill="1" applyBorder="1" applyAlignment="1">
      <alignment horizontal="right"/>
    </xf>
    <xf numFmtId="164" fontId="6" fillId="26" borderId="0" xfId="94" applyNumberFormat="1" applyFont="1" applyFill="1" applyBorder="1" applyAlignment="1"/>
    <xf numFmtId="0" fontId="6" fillId="3" borderId="0" xfId="108" applyFont="1" applyFill="1" applyBorder="1" applyAlignment="1">
      <alignment horizontal="left" vertical="top"/>
    </xf>
    <xf numFmtId="0" fontId="6" fillId="3" borderId="0" xfId="123" applyFont="1" applyFill="1" applyBorder="1"/>
    <xf numFmtId="0" fontId="4" fillId="2" borderId="0" xfId="122" applyFont="1" applyFill="1"/>
    <xf numFmtId="0" fontId="5" fillId="2" borderId="0" xfId="122" applyFont="1" applyFill="1" applyAlignment="1">
      <alignment horizontal="right"/>
    </xf>
    <xf numFmtId="0" fontId="5" fillId="3" borderId="1" xfId="122" applyFont="1" applyFill="1" applyBorder="1" applyAlignment="1">
      <alignment horizontal="left"/>
    </xf>
    <xf numFmtId="0" fontId="6" fillId="3" borderId="1" xfId="122" applyFont="1" applyFill="1" applyBorder="1" applyAlignment="1">
      <alignment horizontal="right" wrapText="1"/>
    </xf>
    <xf numFmtId="0" fontId="5" fillId="4" borderId="0" xfId="122" applyFont="1" applyFill="1" applyBorder="1" applyAlignment="1">
      <alignment horizontal="left"/>
    </xf>
    <xf numFmtId="164" fontId="6" fillId="4" borderId="0" xfId="122" applyNumberFormat="1" applyFont="1" applyFill="1" applyBorder="1" applyAlignment="1">
      <alignment horizontal="right"/>
    </xf>
    <xf numFmtId="0" fontId="5" fillId="3" borderId="0" xfId="122" applyFont="1" applyFill="1" applyBorder="1" applyAlignment="1">
      <alignment horizontal="left"/>
    </xf>
    <xf numFmtId="164" fontId="6" fillId="3" borderId="0" xfId="122" applyNumberFormat="1" applyFont="1" applyFill="1" applyBorder="1" applyAlignment="1">
      <alignment horizontal="right"/>
    </xf>
    <xf numFmtId="0" fontId="6" fillId="2" borderId="0" xfId="122" applyFont="1" applyFill="1"/>
    <xf numFmtId="0" fontId="6" fillId="2" borderId="0" xfId="122" applyFont="1" applyFill="1" applyBorder="1" applyAlignment="1">
      <alignment vertical="top" wrapText="1"/>
    </xf>
    <xf numFmtId="0" fontId="2" fillId="2" borderId="0" xfId="122" applyFont="1" applyFill="1" applyAlignment="1">
      <alignment horizontal="center" wrapText="1"/>
    </xf>
    <xf numFmtId="0" fontId="6" fillId="3" borderId="0" xfId="123" applyFont="1" applyFill="1"/>
    <xf numFmtId="0" fontId="49" fillId="2" borderId="0" xfId="122" applyFont="1" applyFill="1"/>
    <xf numFmtId="0" fontId="5" fillId="3" borderId="0" xfId="123" applyFont="1" applyFill="1"/>
    <xf numFmtId="0" fontId="5" fillId="3" borderId="1" xfId="122" applyFont="1" applyFill="1" applyBorder="1" applyAlignment="1">
      <alignment horizontal="right" wrapText="1"/>
    </xf>
    <xf numFmtId="0" fontId="5" fillId="4" borderId="0" xfId="124" applyFont="1" applyFill="1" applyBorder="1" applyAlignment="1">
      <alignment horizontal="left"/>
    </xf>
    <xf numFmtId="168" fontId="6" fillId="4" borderId="0" xfId="122" applyNumberFormat="1" applyFont="1" applyFill="1" applyBorder="1" applyAlignment="1">
      <alignment horizontal="right"/>
    </xf>
    <xf numFmtId="168" fontId="5" fillId="4" borderId="0" xfId="122" applyNumberFormat="1" applyFont="1" applyFill="1" applyBorder="1" applyAlignment="1">
      <alignment horizontal="right"/>
    </xf>
    <xf numFmtId="0" fontId="5" fillId="3" borderId="0" xfId="124" applyFont="1" applyFill="1" applyBorder="1" applyAlignment="1">
      <alignment horizontal="left"/>
    </xf>
    <xf numFmtId="168" fontId="6" fillId="3" borderId="0" xfId="122" applyNumberFormat="1" applyFont="1" applyFill="1" applyBorder="1" applyAlignment="1">
      <alignment horizontal="right"/>
    </xf>
    <xf numFmtId="168" fontId="5" fillId="3" borderId="0" xfId="122" applyNumberFormat="1" applyFont="1" applyFill="1" applyBorder="1" applyAlignment="1">
      <alignment horizontal="right"/>
    </xf>
    <xf numFmtId="0" fontId="5" fillId="3" borderId="2" xfId="124" applyFont="1" applyFill="1" applyBorder="1" applyAlignment="1">
      <alignment horizontal="left"/>
    </xf>
    <xf numFmtId="168" fontId="6" fillId="3" borderId="2" xfId="122" applyNumberFormat="1" applyFont="1" applyFill="1" applyBorder="1" applyAlignment="1">
      <alignment horizontal="right"/>
    </xf>
    <xf numFmtId="168" fontId="5" fillId="3" borderId="2" xfId="122" applyNumberFormat="1" applyFont="1" applyFill="1" applyBorder="1" applyAlignment="1">
      <alignment horizontal="right"/>
    </xf>
    <xf numFmtId="0" fontId="6" fillId="2" borderId="0" xfId="122" applyFont="1" applyFill="1" applyAlignment="1">
      <alignment vertical="top"/>
    </xf>
    <xf numFmtId="0" fontId="6" fillId="3" borderId="0" xfId="123" applyFont="1" applyFill="1" applyAlignment="1">
      <alignment horizontal="left"/>
    </xf>
    <xf numFmtId="0" fontId="6" fillId="3" borderId="0" xfId="123" applyFont="1" applyFill="1" applyAlignment="1">
      <alignment horizontal="right"/>
    </xf>
    <xf numFmtId="164" fontId="5" fillId="4" borderId="0" xfId="122" applyNumberFormat="1" applyFont="1" applyFill="1" applyBorder="1" applyAlignment="1">
      <alignment horizontal="right"/>
    </xf>
    <xf numFmtId="164" fontId="5" fillId="3" borderId="0" xfId="122" applyNumberFormat="1" applyFont="1" applyFill="1" applyBorder="1" applyAlignment="1">
      <alignment horizontal="right"/>
    </xf>
    <xf numFmtId="0" fontId="5" fillId="3" borderId="2" xfId="122" applyFont="1" applyFill="1" applyBorder="1" applyAlignment="1">
      <alignment horizontal="left"/>
    </xf>
    <xf numFmtId="164" fontId="6" fillId="3" borderId="2" xfId="122" applyNumberFormat="1" applyFont="1" applyFill="1" applyBorder="1" applyAlignment="1">
      <alignment horizontal="right"/>
    </xf>
    <xf numFmtId="164" fontId="5" fillId="3" borderId="2" xfId="122" applyNumberFormat="1" applyFont="1" applyFill="1" applyBorder="1" applyAlignment="1">
      <alignment horizontal="right"/>
    </xf>
    <xf numFmtId="164" fontId="57" fillId="4" borderId="0" xfId="101" applyNumberFormat="1" applyFont="1" applyFill="1" applyBorder="1"/>
    <xf numFmtId="164" fontId="51" fillId="4" borderId="0" xfId="101" applyNumberFormat="1" applyFont="1" applyFill="1" applyBorder="1"/>
    <xf numFmtId="3" fontId="51" fillId="4" borderId="0" xfId="96" applyNumberFormat="1" applyFont="1" applyFill="1" applyBorder="1" applyAlignment="1">
      <alignment horizontal="right"/>
    </xf>
    <xf numFmtId="3" fontId="51" fillId="3" borderId="0" xfId="96" applyNumberFormat="1" applyFont="1" applyFill="1" applyBorder="1" applyAlignment="1">
      <alignment horizontal="right"/>
    </xf>
    <xf numFmtId="0" fontId="51" fillId="3" borderId="0" xfId="96" applyFont="1" applyFill="1"/>
    <xf numFmtId="0" fontId="69" fillId="3" borderId="0" xfId="0" applyFont="1" applyFill="1" applyBorder="1"/>
    <xf numFmtId="0" fontId="64" fillId="3" borderId="0" xfId="0" applyFont="1" applyFill="1" applyAlignment="1">
      <alignment wrapText="1"/>
    </xf>
    <xf numFmtId="0" fontId="2" fillId="3" borderId="0" xfId="98" applyFont="1" applyFill="1" applyBorder="1" applyAlignment="1">
      <alignment wrapText="1"/>
    </xf>
    <xf numFmtId="0" fontId="2" fillId="3" borderId="0" xfId="95" applyFont="1" applyFill="1" applyAlignment="1">
      <alignment horizontal="left" wrapText="1"/>
    </xf>
    <xf numFmtId="0" fontId="6" fillId="3" borderId="0" xfId="99" applyFont="1" applyFill="1" applyAlignment="1"/>
    <xf numFmtId="0" fontId="2" fillId="3" borderId="0" xfId="99" applyFont="1" applyFill="1" applyBorder="1" applyAlignment="1">
      <alignment horizontal="left" vertical="top" wrapText="1"/>
    </xf>
    <xf numFmtId="0" fontId="2" fillId="3" borderId="0" xfId="100" applyFont="1" applyFill="1" applyAlignment="1">
      <alignment wrapText="1"/>
    </xf>
    <xf numFmtId="0" fontId="2" fillId="2" borderId="0" xfId="101" applyFont="1" applyFill="1" applyBorder="1"/>
    <xf numFmtId="0" fontId="6" fillId="3" borderId="0" xfId="3" applyFont="1" applyFill="1" applyAlignment="1">
      <alignment wrapText="1"/>
    </xf>
    <xf numFmtId="0" fontId="2" fillId="3" borderId="0" xfId="101" applyFont="1" applyFill="1" applyAlignment="1">
      <alignment wrapText="1"/>
    </xf>
    <xf numFmtId="0" fontId="2" fillId="2" borderId="0" xfId="101" applyFont="1" applyFill="1" applyAlignment="1">
      <alignment wrapText="1"/>
    </xf>
    <xf numFmtId="0" fontId="2" fillId="2" borderId="0" xfId="103" applyFont="1" applyFill="1" applyAlignment="1">
      <alignment horizontal="left" wrapText="1"/>
    </xf>
    <xf numFmtId="0" fontId="2" fillId="2" borderId="0" xfId="104" applyFont="1" applyFill="1"/>
    <xf numFmtId="0" fontId="2" fillId="2" borderId="0" xfId="104" applyFont="1" applyFill="1" applyAlignment="1">
      <alignment horizontal="left" wrapText="1"/>
    </xf>
    <xf numFmtId="0" fontId="2" fillId="3" borderId="0" xfId="3" applyFont="1" applyFill="1" applyBorder="1" applyAlignment="1">
      <alignment horizontal="left" wrapText="1"/>
    </xf>
    <xf numFmtId="0" fontId="2" fillId="3" borderId="0" xfId="105" applyFont="1" applyFill="1" applyAlignment="1">
      <alignment vertical="center" wrapText="1"/>
    </xf>
    <xf numFmtId="0" fontId="2" fillId="2" borderId="0" xfId="107" applyFont="1" applyFill="1" applyAlignment="1">
      <alignment wrapText="1"/>
    </xf>
    <xf numFmtId="0" fontId="6" fillId="3" borderId="0" xfId="107" applyFont="1" applyFill="1" applyBorder="1" applyAlignment="1">
      <alignment horizontal="left" wrapText="1"/>
    </xf>
    <xf numFmtId="0" fontId="2" fillId="3" borderId="0" xfId="0" applyFont="1" applyFill="1" applyAlignment="1">
      <alignment horizontal="left" wrapText="1"/>
    </xf>
    <xf numFmtId="0" fontId="2" fillId="3" borderId="0" xfId="110" applyFont="1" applyFill="1" applyBorder="1" applyAlignment="1">
      <alignment wrapText="1"/>
    </xf>
    <xf numFmtId="0" fontId="6" fillId="3" borderId="0" xfId="110" applyFont="1" applyFill="1" applyBorder="1" applyAlignment="1">
      <alignment wrapText="1"/>
    </xf>
    <xf numFmtId="0" fontId="2" fillId="3" borderId="0" xfId="111" applyFont="1" applyFill="1" applyBorder="1" applyAlignment="1">
      <alignment wrapText="1"/>
    </xf>
    <xf numFmtId="0" fontId="6" fillId="3" borderId="0" xfId="111" applyFont="1" applyFill="1" applyBorder="1" applyAlignment="1">
      <alignment wrapText="1"/>
    </xf>
    <xf numFmtId="0" fontId="6" fillId="2" borderId="0" xfId="122" applyFont="1" applyFill="1" applyBorder="1" applyAlignment="1">
      <alignment vertical="top" wrapText="1"/>
    </xf>
    <xf numFmtId="0" fontId="2" fillId="2" borderId="0" xfId="122" applyFont="1" applyFill="1" applyAlignment="1">
      <alignment wrapText="1"/>
    </xf>
    <xf numFmtId="0" fontId="6" fillId="2" borderId="0" xfId="122" applyFont="1" applyFill="1" applyAlignment="1">
      <alignment vertical="top" wrapText="1"/>
    </xf>
    <xf numFmtId="0" fontId="2" fillId="3" borderId="0" xfId="108" applyFont="1" applyFill="1" applyAlignment="1">
      <alignment horizontal="left" wrapText="1"/>
    </xf>
    <xf numFmtId="0" fontId="2" fillId="3" borderId="0" xfId="108" applyFont="1" applyFill="1" applyBorder="1" applyAlignment="1">
      <alignment wrapText="1"/>
    </xf>
    <xf numFmtId="0" fontId="6" fillId="3" borderId="0" xfId="112" applyFont="1" applyFill="1" applyBorder="1" applyAlignment="1">
      <alignment wrapText="1"/>
    </xf>
    <xf numFmtId="0" fontId="2" fillId="3" borderId="0" xfId="69" applyFont="1" applyFill="1" applyBorder="1" applyAlignment="1">
      <alignment horizontal="left"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6" fillId="3" borderId="0" xfId="0" applyFont="1" applyFill="1" applyAlignment="1">
      <alignment horizontal="left" wrapText="1"/>
    </xf>
    <xf numFmtId="0" fontId="6" fillId="3" borderId="21" xfId="69" applyFont="1" applyFill="1" applyBorder="1" applyAlignment="1">
      <alignment horizontal="left" vertical="center"/>
    </xf>
    <xf numFmtId="0" fontId="6" fillId="3" borderId="2" xfId="69" applyFont="1" applyFill="1" applyBorder="1" applyAlignment="1">
      <alignment horizontal="left" vertical="center"/>
    </xf>
    <xf numFmtId="0" fontId="6" fillId="3" borderId="0" xfId="69" applyFont="1" applyFill="1" applyBorder="1" applyAlignment="1">
      <alignment horizontal="left"/>
    </xf>
    <xf numFmtId="0" fontId="6" fillId="3" borderId="13" xfId="69" applyFont="1" applyFill="1" applyBorder="1" applyAlignment="1">
      <alignment horizontal="left" vertical="center"/>
    </xf>
    <xf numFmtId="0" fontId="2" fillId="3" borderId="0" xfId="69" applyFont="1" applyFill="1" applyAlignment="1">
      <alignment horizontal="left"/>
    </xf>
    <xf numFmtId="0" fontId="6" fillId="3" borderId="0" xfId="69" applyFont="1" applyFill="1" applyAlignment="1">
      <alignment horizontal="left" wrapText="1"/>
    </xf>
    <xf numFmtId="0" fontId="2" fillId="3" borderId="0" xfId="118" applyFont="1" applyFill="1" applyAlignment="1">
      <alignment wrapText="1"/>
    </xf>
    <xf numFmtId="0" fontId="2" fillId="3" borderId="0" xfId="69" applyFont="1" applyFill="1" applyBorder="1" applyAlignment="1">
      <alignment horizontal="left"/>
    </xf>
    <xf numFmtId="0" fontId="6" fillId="3" borderId="0" xfId="69" applyFont="1" applyFill="1" applyAlignment="1">
      <alignment horizontal="left"/>
    </xf>
    <xf numFmtId="0" fontId="2" fillId="3" borderId="0" xfId="69" applyFont="1" applyFill="1" applyAlignment="1">
      <alignment wrapText="1"/>
    </xf>
    <xf numFmtId="0" fontId="2" fillId="3" borderId="0" xfId="2" applyFont="1" applyFill="1" applyAlignment="1">
      <alignment wrapText="1"/>
    </xf>
    <xf numFmtId="0" fontId="8" fillId="0" borderId="0" xfId="3" applyAlignment="1">
      <alignment wrapText="1"/>
    </xf>
    <xf numFmtId="0" fontId="2" fillId="3" borderId="0" xfId="92" applyFont="1" applyFill="1" applyBorder="1" applyAlignment="1">
      <alignment horizontal="left"/>
    </xf>
    <xf numFmtId="0" fontId="2" fillId="3" borderId="0" xfId="108" applyFont="1" applyFill="1" applyBorder="1" applyAlignment="1">
      <alignment horizontal="left"/>
    </xf>
    <xf numFmtId="0" fontId="2" fillId="2" borderId="0" xfId="1" applyFont="1" applyFill="1" applyAlignment="1">
      <alignment horizontal="left" vertical="top" wrapText="1"/>
    </xf>
    <xf numFmtId="0" fontId="2" fillId="3" borderId="0" xfId="1" applyFont="1" applyFill="1" applyAlignment="1">
      <alignment wrapText="1"/>
    </xf>
    <xf numFmtId="0" fontId="2" fillId="2" borderId="0" xfId="1" applyFont="1" applyFill="1" applyAlignment="1">
      <alignment wrapText="1"/>
    </xf>
    <xf numFmtId="0" fontId="6" fillId="2" borderId="0" xfId="1" applyFont="1" applyFill="1" applyAlignment="1">
      <alignment vertical="top" wrapText="1"/>
    </xf>
  </cellXfs>
  <cellStyles count="125">
    <cellStyle name="20% - Accent1" xfId="4"/>
    <cellStyle name="20% - Accent2" xfId="5"/>
    <cellStyle name="20% - Accent3" xfId="6"/>
    <cellStyle name="20% - Accent4" xfId="7"/>
    <cellStyle name="20% - Accent5" xfId="8"/>
    <cellStyle name="20% - Accent6" xfId="9"/>
    <cellStyle name="20% - Akzent1" xfId="10"/>
    <cellStyle name="20% - Akzent2" xfId="11"/>
    <cellStyle name="20% - Akzent3" xfId="12"/>
    <cellStyle name="20% - Akzent4" xfId="13"/>
    <cellStyle name="20% - Akzent5" xfId="14"/>
    <cellStyle name="20% - Akzent6" xfId="15"/>
    <cellStyle name="40% - Accent1" xfId="16"/>
    <cellStyle name="40% - Accent2" xfId="17"/>
    <cellStyle name="40% - Accent3" xfId="18"/>
    <cellStyle name="40% - Accent4" xfId="19"/>
    <cellStyle name="40% - Accent5" xfId="20"/>
    <cellStyle name="40% - Accent6" xfId="21"/>
    <cellStyle name="40% - Akzent1" xfId="22"/>
    <cellStyle name="40% - Akzent2" xfId="23"/>
    <cellStyle name="40% - Akzent3" xfId="24"/>
    <cellStyle name="40% - Akzent4" xfId="25"/>
    <cellStyle name="40% - Akzent5" xfId="26"/>
    <cellStyle name="40% - Akzent6" xfId="27"/>
    <cellStyle name="60% - Accent1" xfId="28"/>
    <cellStyle name="60% - Accent2" xfId="29"/>
    <cellStyle name="60% - Accent3" xfId="30"/>
    <cellStyle name="60% - Accent4" xfId="31"/>
    <cellStyle name="60% - Accent5" xfId="32"/>
    <cellStyle name="60% - Accent6" xfId="33"/>
    <cellStyle name="60% - Akzent1" xfId="34"/>
    <cellStyle name="60% - Akzent2" xfId="35"/>
    <cellStyle name="60% - Akzent3" xfId="36"/>
    <cellStyle name="60% - Akzent4" xfId="37"/>
    <cellStyle name="60% - Akzent5" xfId="38"/>
    <cellStyle name="60% - Akzent6" xfId="39"/>
    <cellStyle name="Accent1" xfId="40"/>
    <cellStyle name="Accent2" xfId="41"/>
    <cellStyle name="Accent3" xfId="42"/>
    <cellStyle name="Accent4" xfId="43"/>
    <cellStyle name="Accent5" xfId="44"/>
    <cellStyle name="Accent6" xfId="45"/>
    <cellStyle name="Akzent1" xfId="46"/>
    <cellStyle name="Akzent2" xfId="47"/>
    <cellStyle name="Akzent3" xfId="48"/>
    <cellStyle name="Akzent4" xfId="49"/>
    <cellStyle name="Akzent5" xfId="50"/>
    <cellStyle name="Akzent6" xfId="51"/>
    <cellStyle name="Ausgabe" xfId="52"/>
    <cellStyle name="Bad" xfId="53"/>
    <cellStyle name="Berechnung" xfId="54"/>
    <cellStyle name="Calculation" xfId="55"/>
    <cellStyle name="Check Cell" xfId="56"/>
    <cellStyle name="Eingabe" xfId="57"/>
    <cellStyle name="Ergebnis" xfId="58"/>
    <cellStyle name="Erklärender Text" xfId="59"/>
    <cellStyle name="Explanatory Text" xfId="60"/>
    <cellStyle name="Good" xfId="61"/>
    <cellStyle name="Gut" xfId="62"/>
    <cellStyle name="Heading 1" xfId="63"/>
    <cellStyle name="Heading 2" xfId="64"/>
    <cellStyle name="Heading 3" xfId="65"/>
    <cellStyle name="Heading 4" xfId="66"/>
    <cellStyle name="Hyperlänk" xfId="121" builtinId="8"/>
    <cellStyle name="Input" xfId="67"/>
    <cellStyle name="Linked Cell" xfId="68"/>
    <cellStyle name="Normal" xfId="0" builtinId="0"/>
    <cellStyle name="Normal 2" xfId="3"/>
    <cellStyle name="Normal 2 2" xfId="69"/>
    <cellStyle name="Normal 3" xfId="102"/>
    <cellStyle name="Normal 3 2" xfId="114"/>
    <cellStyle name="Normal 4" xfId="108"/>
    <cellStyle name="Normal 5" xfId="105"/>
    <cellStyle name="Normal 6" xfId="118"/>
    <cellStyle name="Normal 7" xfId="123"/>
    <cellStyle name="Normal_Copia de Alla Grundindikatorer 2008_2, 3, 5 UK" xfId="106"/>
    <cellStyle name="Normal_energiläget i siffror" xfId="124"/>
    <cellStyle name="Normal_energiläget i siffror 2" xfId="94"/>
    <cellStyle name="Normal_Figur 11 Andel förnybar energianvändning" xfId="98"/>
    <cellStyle name="Normal_Fjärrkyla (2004)  f.d. tab 16" xfId="109"/>
    <cellStyle name="Normal_Sveriges totala energitillförsel 1970-2003 2" xfId="95"/>
    <cellStyle name="Normal_tab24" xfId="99"/>
    <cellStyle name="Normal_Tabell 08-10 Energifakta 2" xfId="1"/>
    <cellStyle name="Normal_Tabell till fig 01 och fig 56 - Koldioxidutsläpp per invånare samt per BNP år 2002 i EU samt i OECD till ETC" xfId="2"/>
    <cellStyle name="Normal_Tabell till fig 02 - Utsläpp av koldioxid (CO2) i Sverige (Margareta 2005) till ETC" xfId="92"/>
    <cellStyle name="Normal_Tabell till fig 06 - Sveriges totala energitillförsel (Eva 2005) 2" xfId="96"/>
    <cellStyle name="Normal_Tabell till fig 07-10 Energibalansen" xfId="93"/>
    <cellStyle name="Normal_Tabell till fig 10 - 11 - Bostadssektorn till ETC" xfId="100"/>
    <cellStyle name="Normal_Tabell till fig 12 - 15 - Industrisektorn (Per 2005)" xfId="101"/>
    <cellStyle name="Normal_Tabell till fig 16 -Transportsektorn till ETC" xfId="103"/>
    <cellStyle name="Normal_Tabell till fig 17, 18, 19, 20, 22, 24 Elmarknaden (Till GA 10 okt) till ETC" xfId="104"/>
    <cellStyle name="Normal_Tabell till fig 25 - 27 Fjärrvärme &amp; fjärrkyla (Till GA 10 okt) till ETC" xfId="107"/>
    <cellStyle name="Normal_Tabell till fig 33 (53)" xfId="110"/>
    <cellStyle name="Normal_Tabell till fig 34-37 Olja" xfId="122"/>
    <cellStyle name="Normal_Tabell till fig 35 - 36 - Biobränsle (Stefan 2005) till ETC" xfId="112"/>
    <cellStyle name="Normal_Tabell till fig 38 (51)" xfId="111"/>
    <cellStyle name="Normal_Tabell till fig 41 Pellets_mp" xfId="113"/>
    <cellStyle name="Normal_Tabell till fig 48, 50-59 Eläget i världen 2010" xfId="115"/>
    <cellStyle name="Normal_Tabell till fig 54 - Utsläpp av svaveldioxid (SO2) i Sverige (Margareta 2005) till ETC" xfId="119"/>
    <cellStyle name="Normal_Tabell till fig 55 - Utsläpp av kväveoxider (räknat som NO2) i Sverige (Margareta 2005) till ETC" xfId="120"/>
    <cellStyle name="Normal_Tabell till fig 56 Världens gasanv 2" xfId="117"/>
    <cellStyle name="Note" xfId="70"/>
    <cellStyle name="Notiz" xfId="71"/>
    <cellStyle name="Output" xfId="72"/>
    <cellStyle name="Procent 2" xfId="97"/>
    <cellStyle name="Schlecht" xfId="73"/>
    <cellStyle name="Standard 2" xfId="74"/>
    <cellStyle name="Standard 3" xfId="75"/>
    <cellStyle name="Standard 3 2" xfId="76"/>
    <cellStyle name="Standard 4" xfId="77"/>
    <cellStyle name="Standard 5" xfId="78"/>
    <cellStyle name="Title" xfId="79"/>
    <cellStyle name="Total" xfId="80"/>
    <cellStyle name="Tusental (0)_SNI 23" xfId="81"/>
    <cellStyle name="Tusental_Tabell till fig 48, 50-59 Eläget i världen 2010" xfId="116"/>
    <cellStyle name="Valuta (0)_SNI 23" xfId="82"/>
    <cellStyle name="Warnender Text" xfId="83"/>
    <cellStyle name="Warning Text" xfId="84"/>
    <cellStyle name="Verknüpfte Zelle" xfId="85"/>
    <cellStyle name="Überschrift" xfId="86"/>
    <cellStyle name="Überschrift 1" xfId="87"/>
    <cellStyle name="Überschrift 2" xfId="88"/>
    <cellStyle name="Überschrift 3" xfId="89"/>
    <cellStyle name="Überschrift 4" xfId="90"/>
    <cellStyle name="Zelle überprüfen"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67"/>
  <sheetViews>
    <sheetView tabSelected="1" zoomScaleNormal="100" workbookViewId="0">
      <selection activeCell="I23" sqref="I23"/>
    </sheetView>
  </sheetViews>
  <sheetFormatPr defaultColWidth="8.85546875" defaultRowHeight="15"/>
  <cols>
    <col min="1" max="16384" width="8.85546875" style="615"/>
  </cols>
  <sheetData>
    <row r="3" spans="1:1" ht="21">
      <c r="A3" s="616" t="s">
        <v>408</v>
      </c>
    </row>
    <row r="5" spans="1:1" ht="18.75">
      <c r="A5" s="639" t="s">
        <v>404</v>
      </c>
    </row>
    <row r="6" spans="1:1">
      <c r="A6" s="614" t="s">
        <v>390</v>
      </c>
    </row>
    <row r="7" spans="1:1">
      <c r="A7" s="614" t="s">
        <v>175</v>
      </c>
    </row>
    <row r="8" spans="1:1">
      <c r="A8" s="614" t="s">
        <v>163</v>
      </c>
    </row>
    <row r="9" spans="1:1">
      <c r="A9" s="614" t="s">
        <v>419</v>
      </c>
    </row>
    <row r="10" spans="1:1">
      <c r="A10" s="614" t="s">
        <v>176</v>
      </c>
    </row>
    <row r="11" spans="1:1">
      <c r="A11" s="614" t="s">
        <v>178</v>
      </c>
    </row>
    <row r="12" spans="1:1">
      <c r="A12" s="614" t="s">
        <v>180</v>
      </c>
    </row>
    <row r="13" spans="1:1">
      <c r="A13" s="614" t="s">
        <v>184</v>
      </c>
    </row>
    <row r="14" spans="1:1">
      <c r="A14" s="614" t="s">
        <v>189</v>
      </c>
    </row>
    <row r="15" spans="1:1">
      <c r="A15" s="614" t="s">
        <v>193</v>
      </c>
    </row>
    <row r="16" spans="1:1">
      <c r="A16" s="614" t="s">
        <v>201</v>
      </c>
    </row>
    <row r="17" spans="1:1">
      <c r="A17" s="614" t="s">
        <v>202</v>
      </c>
    </row>
    <row r="18" spans="1:1">
      <c r="A18" s="614" t="s">
        <v>203</v>
      </c>
    </row>
    <row r="19" spans="1:1">
      <c r="A19" s="614" t="s">
        <v>205</v>
      </c>
    </row>
    <row r="20" spans="1:1">
      <c r="A20" s="614" t="s">
        <v>214</v>
      </c>
    </row>
    <row r="21" spans="1:1">
      <c r="A21" s="682" t="s">
        <v>479</v>
      </c>
    </row>
    <row r="22" spans="1:1" ht="18.75">
      <c r="A22" s="639" t="s">
        <v>409</v>
      </c>
    </row>
    <row r="23" spans="1:1">
      <c r="A23" s="614" t="s">
        <v>215</v>
      </c>
    </row>
    <row r="24" spans="1:1">
      <c r="A24" s="614" t="s">
        <v>453</v>
      </c>
    </row>
    <row r="25" spans="1:1">
      <c r="A25" s="614" t="s">
        <v>229</v>
      </c>
    </row>
    <row r="26" spans="1:1">
      <c r="A26" s="614" t="s">
        <v>234</v>
      </c>
    </row>
    <row r="27" spans="1:1">
      <c r="A27" s="614" t="s">
        <v>239</v>
      </c>
    </row>
    <row r="28" spans="1:1">
      <c r="A28" s="614" t="s">
        <v>452</v>
      </c>
    </row>
    <row r="29" spans="1:1">
      <c r="A29" s="614" t="s">
        <v>243</v>
      </c>
    </row>
    <row r="30" spans="1:1">
      <c r="A30" s="614" t="s">
        <v>247</v>
      </c>
    </row>
    <row r="31" spans="1:1">
      <c r="A31" s="614" t="s">
        <v>254</v>
      </c>
    </row>
    <row r="32" spans="1:1">
      <c r="A32" s="614" t="s">
        <v>278</v>
      </c>
    </row>
    <row r="33" spans="1:1">
      <c r="A33" s="614" t="s">
        <v>281</v>
      </c>
    </row>
    <row r="34" spans="1:1">
      <c r="A34" s="614" t="s">
        <v>474</v>
      </c>
    </row>
    <row r="35" spans="1:1">
      <c r="A35" s="614" t="s">
        <v>473</v>
      </c>
    </row>
    <row r="36" spans="1:1">
      <c r="A36" s="614" t="s">
        <v>470</v>
      </c>
    </row>
    <row r="37" spans="1:1">
      <c r="A37" s="614" t="s">
        <v>471</v>
      </c>
    </row>
    <row r="38" spans="1:1">
      <c r="A38" s="614" t="s">
        <v>286</v>
      </c>
    </row>
    <row r="39" spans="1:1">
      <c r="A39" s="614" t="s">
        <v>290</v>
      </c>
    </row>
    <row r="40" spans="1:1">
      <c r="A40" s="614" t="s">
        <v>294</v>
      </c>
    </row>
    <row r="41" spans="1:1">
      <c r="A41" s="614" t="s">
        <v>301</v>
      </c>
    </row>
    <row r="42" spans="1:1">
      <c r="A42" s="614" t="s">
        <v>308</v>
      </c>
    </row>
    <row r="43" spans="1:1">
      <c r="A43" s="614" t="s">
        <v>402</v>
      </c>
    </row>
    <row r="44" spans="1:1">
      <c r="A44" s="614" t="s">
        <v>323</v>
      </c>
    </row>
    <row r="45" spans="1:1">
      <c r="A45" s="614" t="s">
        <v>326</v>
      </c>
    </row>
    <row r="46" spans="1:1">
      <c r="A46" s="614" t="s">
        <v>330</v>
      </c>
    </row>
    <row r="47" spans="1:1">
      <c r="A47" s="614" t="s">
        <v>333</v>
      </c>
    </row>
    <row r="49" spans="1:1" ht="18.75">
      <c r="A49" s="639" t="s">
        <v>405</v>
      </c>
    </row>
    <row r="50" spans="1:1">
      <c r="A50" s="614" t="s">
        <v>398</v>
      </c>
    </row>
    <row r="51" spans="1:1">
      <c r="A51" s="614" t="s">
        <v>337</v>
      </c>
    </row>
    <row r="52" spans="1:1">
      <c r="A52" s="614" t="s">
        <v>340</v>
      </c>
    </row>
    <row r="53" spans="1:1">
      <c r="A53" s="614" t="s">
        <v>341</v>
      </c>
    </row>
    <row r="54" spans="1:1">
      <c r="A54" s="614" t="s">
        <v>353</v>
      </c>
    </row>
    <row r="55" spans="1:1">
      <c r="A55" s="614" t="s">
        <v>358</v>
      </c>
    </row>
    <row r="56" spans="1:1">
      <c r="A56" s="614" t="s">
        <v>359</v>
      </c>
    </row>
    <row r="58" spans="1:1" ht="18.75">
      <c r="A58" s="639" t="s">
        <v>406</v>
      </c>
    </row>
    <row r="59" spans="1:1">
      <c r="A59" s="614" t="s">
        <v>68</v>
      </c>
    </row>
    <row r="60" spans="1:1">
      <c r="A60" s="614" t="s">
        <v>106</v>
      </c>
    </row>
    <row r="61" spans="1:1">
      <c r="A61" s="614" t="s">
        <v>378</v>
      </c>
    </row>
    <row r="62" spans="1:1">
      <c r="A62" s="614" t="s">
        <v>403</v>
      </c>
    </row>
    <row r="64" spans="1:1" ht="18.75">
      <c r="A64" s="639" t="s">
        <v>407</v>
      </c>
    </row>
    <row r="65" spans="1:1">
      <c r="A65" s="614" t="s">
        <v>0</v>
      </c>
    </row>
    <row r="66" spans="1:1">
      <c r="A66" s="614" t="s">
        <v>23</v>
      </c>
    </row>
    <row r="67" spans="1:1">
      <c r="A67" s="614" t="s">
        <v>28</v>
      </c>
    </row>
  </sheetData>
  <hyperlinks>
    <hyperlink ref="A6" location="'Tabell fig. 2 och 10'!A1" display="Tabell till figur 2: Förnybar elproduktion i elcertifikatsystemet fördelad på vatten-, vind- och biokraft (exklusive torv), 2003–2010, uttryckt i TWh"/>
    <hyperlink ref="A11" location="'Tabell fig. 2 och 10'!A1" display="Tabell till figur 10: Andel förnybar energianvändning i Sverige, 1990-2009, uttryckt i procent"/>
    <hyperlink ref="A7" location="'Tabell fig. 6'!A1" display="Tabell till figur 6: Energitillförsel och energianvändning i Sverige år 2010, uttryck i TWh"/>
    <hyperlink ref="A8" location="'Tabell fig. 7'!A1" display="Tabell till figur 7: Sveriges totala energianvändning, 1970–2010, uttryckt i TWh"/>
    <hyperlink ref="A9" location="'Tabell fig. 8'!A1" display="Tabell till figur 8: Sveriges totala energitillförsel, 1970-2010, uttryckt i TWh"/>
    <hyperlink ref="A10" location="'Tabell fig. 9'!A1" display="Tabell till figur 9: Sveriges totala energianvändning med energiomvandlingssektorns förluster fördelade på slutanvändarna, 1970-2010, uttryckt i TWh"/>
    <hyperlink ref="A12" location="'Tabell fig. 11'!A1" display="Tabell till figur 11: Elanvändning inom sektorn bostäder och service, 1970–2009, uttryckt i TWh, normalårskorrigerad"/>
    <hyperlink ref="A13" location="'Tabell fig. 12'!A1" display="Tabell till figur 12: Slutlig energianvändning inom sektorn bostäder och service, 1970–2010, uttryckt i TWh"/>
    <hyperlink ref="A14" location="'Tabell fig. 13'!A1" display="Tabell till figur 13: Slutlig energianvändning inom industrisektorn, 1970–2010, uttryckt i TWh"/>
    <hyperlink ref="A15" location="'Tabell fig. 14 och 15'!A1" display="Tabell till figur 14: Industrins energianvändning per bransch, 1990–2010, uttryckt i TWh"/>
    <hyperlink ref="A16" location="'Tabell fig. 14 och 15'!A1" display="Tabell till figur 15: Industrins elanvändning per bransch, 1990–2010, uttryckt i TWh"/>
    <hyperlink ref="A17" location="'Tabell fig. 16'!A1" display="Tabell till figur 16: Industrins specifika oljeanvändning, 1970–2010, i 2005 års priser, uttryckt i kWh per krona förädlingsvärde "/>
    <hyperlink ref="A18" location="'Tabell fig. 17'!A1" display="Tabell till figur 17: Industrins specifika elanvändning, 1970–2010, i 2005 års priser, uttryckt i kWh per krona förädlingsvärde"/>
    <hyperlink ref="A19" location="'Tabell fig. 18'!A1" display="Tabell till figur 18: Slutlig energianvändning i transportsektorn inklusive utrikes transporter, 1970–2010, uttryckt i TWh"/>
    <hyperlink ref="A20" location="'Tabell fig. 19'!A1" display="Tabell till figur 19: Slutlig användning av förnybara drivmedel, 2000–2010, uttryckt i TWh"/>
    <hyperlink ref="A23" location="'Tabell fig. 20'!A1" display="Tabell till figur 20: Sveriges elanvändning per sektor, 1970–2010, uttryckt i TWh"/>
    <hyperlink ref="A24" location="'Tabell fig. 21 och 25'!A1" display="Tabell till figur 21: Sveriges elproduktion per kraftslag, 1970–2010, uttryckt i TWh"/>
    <hyperlink ref="A25" location="'Tabell fig. 22'!A1" display="Tabell till figur 22: Insatt bränsle för elproduktion (exklusive kärnbränsle), 1983-2010, uttryckt i GWh"/>
    <hyperlink ref="A26" location="'Tabell fig. 23'!A1" display="Tabell till figur 23: Vindkraftens utveckling, 1982–2010, antal verk, installerad effekt och elproduktion"/>
    <hyperlink ref="A27" location="'Tabell fig. 24'!A1" display="Tabell till figur 24: Installerad elproduktionskapacitet i Sverige per kraftslag, 1996–2010, uttryckt i MW"/>
    <hyperlink ref="A29" location="'Tabell fig. 28'!A1" display="Tabell till figur 28: Användning av fjärrvärme, 1970–2010, uttryckt i TWh"/>
    <hyperlink ref="A30" location="'Tabell fig. 29'!A1" display="Tabell till figur 29: Tillförd energi i fjärrvärme, 1970–2010, uttryckt i TWh"/>
    <hyperlink ref="A31" location="'Tabell fig. 30'!A1" display="Tabell till figur 30: Levererad fjärrkyla, 1992–2010, uttryckt i GWh"/>
    <hyperlink ref="A32" location="'Tabell fig. 31'!A1" display="Tabell till figur 31: Användning av naturgas i Sverige fördelat på sektorer, 1983–2010, uttryckt i TWh"/>
    <hyperlink ref="A33" location="'Tabell fig. 32 och 37'!A1" display="Tabell till figur 32: Importpris för naturgas, 1999-2010, uttryckt i USD/MBtu"/>
    <hyperlink ref="A38" location="'Tabell fig. 32 och 37'!A1" display="Tabell till figur 37:  Pris på importerat energikol i EU, USA och Japan, 1999–2010, uttryckt i USD/ton"/>
    <hyperlink ref="A39" location="'Tabell fig. 38'!A1" display="Tabell till figur 38: Användning av energikol i Sverige, 1985–2010, uttryckt i 1000 ton"/>
    <hyperlink ref="A40" location="'Tabell fig. 39'!A1" display="Tabell till figur 39: Användning av biobränslen, torv och avfall i industrin, 1980–2010, uttryckt i TWh"/>
    <hyperlink ref="A41" location="'Tabell fig. 40'!A1" display="Tabell till figur 40: Användning av biobränslen, torv och avfall i fjärrvärmeverk, 1980–2010, uttryckt i TWh"/>
    <hyperlink ref="A42" location="'Tabell fig. 41'!A1" display="Tabell till figur 41: Tillförsel av pellets till den svenska marknaden, 1997-2010, uttryckt i TWh"/>
    <hyperlink ref="A43" location="'Tabell fig. 42 och 43'!A1" display="Tabell till figur 42: Import av odenaturerad och denaturerad etanol, år 2010, fördelat per land, uttryckt i m3"/>
    <hyperlink ref="A44" location="'Tabell fig. 42 och 43'!A1" display="Tabell till figur 43: Etanolpris på den europeiska marknaden, januari 2008–december 2010, uttryckt i euro per 100 liter"/>
    <hyperlink ref="A45" location="'Tabell fig. 44'!A1" display="Tabell till figur 44: Reala energipriser för hushåll i Sverige inklusive energiskatter och moms, 1986-2010, uttryckt i öre/kWh"/>
    <hyperlink ref="A46" location="'Tabell fig. 45'!A1" display="Tabell till figur 45: Reala energipriser för industrin i Sverige inklusive energiskatter, 1986-2010, uttryckt i öre/kWh"/>
    <hyperlink ref="A47" location="'Tabell fig. 46'!A1" display="Tabell till figur 46: Reala årsmedelpriser för drivmedel i Sverige inklusive energiskatter men exklusive moms, 1993-2010, uttryckt i kr/liter"/>
    <hyperlink ref="A50" location="'Tabell fig. 47 och 48'!A1" display="Tabell till figur 47: Regional energianvändning per energislag i världen, 1990 och 2008, uttryckt i kWh/invånare "/>
    <hyperlink ref="A51" location="'Tabell fig. 47 och 48'!A1" display="Tabell till figur 48: Världens energianvändning per sektor, 1990-2008, uttryckt i TWh"/>
    <hyperlink ref="A52" location="'Tabell fig. 49'!A1" display="Tabell till figur 49: Global tillförsel av energi, 1990-2008, uttryckt i TWh"/>
    <hyperlink ref="A53" location="'Tabell fig. 50, 51, 52 och 53'!A1" display="Tabell till figur 50, 51 och 52: Global tillförsel av olja, gas och kol, 2010, fördelat per region, uttryckt i ton, TWh och procent"/>
    <hyperlink ref="A54" location="'Tabell fig. 50, 51, 52 och 53'!A1" display="Tabell till figur 53: Global tillförsel av förnybar energi, 1990-2008, uttryckt i TWh"/>
    <hyperlink ref="A55" location="'Tabell fig. 54 och 55'!A1" display="Tabell till figur 54: Elproduktion i världen efter produktionsslag, 1990-2008, uttryckt i TWh"/>
    <hyperlink ref="A56" location="'Tabell fig. 54 och 55'!A1" display="Tabell till figur 55: Elproduktion fördelat på kraftslag år 2009, uttryckt i kWh/invånare"/>
    <hyperlink ref="A59" location="'Tabell fig. 56'!A1" display="Tabell till figur 56: Koldioxidutsläpp totalt, per invånare samt per BNP år 2007 i EU samt i OECD-länderna"/>
    <hyperlink ref="A60" location="'Tabell fig. 57 '!A1" display="Tabell till figur 57: Utsläpp av koldioxid i Sverige 1980, 1990-2009, 1000 ton"/>
    <hyperlink ref="A61" location="'Tabell fig. 58'!A1" display="Tabell till figur 58: Utsläpp av svaveldioxid i Sverige, 1990–2009, uttryckt i 1000 ton"/>
    <hyperlink ref="A62" location="'Tabell fig. 59'!A1" display="Tabell till figur 59: Utsläpp av kväveoxider (räknat som NO2) i Sverige, 1990–2009, uttryckt i 1000 ton"/>
    <hyperlink ref="A65" location="'Tabell 7-9'!A1" display="Tabell 7 Prefix som används före energienheter"/>
    <hyperlink ref="A66" location="'Tabell 7-9'!A1" display="Tabell 8 Omvandlingsfaktorer mellan energienheter "/>
    <hyperlink ref="A67" location="'Tabell 7-9'!A1" display="Tabell 9 Omräkningsfaktorer för effektiva värmevärden "/>
    <hyperlink ref="A28" location="'Tabell fig. 21 och 25'!A1" display="Tabell till figur 25: Sveriges nettoimport (+) och nettoexport (-) av el, 1970–2010, uttryckt i TWh"/>
    <hyperlink ref="A36" location="'Tabell fig. 35 och 36'!A1" display="Tabell till figur 35: Nettoimport (+) och nettoexport (-) av raffinaderiprodukter, 1972–2010, uttryckt i miljoner ton"/>
    <hyperlink ref="A37" location="'Tabell fig. 35 och 36'!A1" display="Tabell till figur 36: Den svenska importen av råolja fördelad på ursprungsländer, 1972–2010, uttryckt i miljoner ton"/>
    <hyperlink ref="A34" location="'Tabell fig. 33'!A1" display="Tabell till figur 34: Löpande nominella och reala priser på lätt råolja, 1970–2010, uttryckt i USD per fat"/>
    <hyperlink ref="A35" location="'Tabell fig. 34'!A1" display="Tabell till figur 34: Användning av oljeprodukter i Sverige, inklusive utrikes sjö- och luftfart, 1970-2010, uttryckt i miljoner m3"/>
  </hyperlinks>
  <pageMargins left="0.70866141732283472" right="0.70866141732283472" top="0.74803149606299213" bottom="0.74803149606299213" header="0.31496062992125984" footer="0.31496062992125984"/>
  <pageSetup paperSize="9" scale="70" orientation="portrait"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6"/>
  <sheetViews>
    <sheetView topLeftCell="A10" zoomScaleNormal="100" workbookViewId="0">
      <selection activeCell="G28" sqref="G28"/>
    </sheetView>
  </sheetViews>
  <sheetFormatPr defaultColWidth="8" defaultRowHeight="12.75"/>
  <cols>
    <col min="1" max="1" width="5.7109375" style="227" customWidth="1"/>
    <col min="2" max="7" width="14.5703125" style="227" customWidth="1"/>
    <col min="8" max="16384" width="8" style="227"/>
  </cols>
  <sheetData>
    <row r="3" spans="1:7" ht="15.75">
      <c r="A3" s="262" t="s">
        <v>193</v>
      </c>
    </row>
    <row r="5" spans="1:7" ht="25.5">
      <c r="A5" s="242" t="s">
        <v>107</v>
      </c>
      <c r="B5" s="243" t="s">
        <v>194</v>
      </c>
      <c r="C5" s="243" t="s">
        <v>195</v>
      </c>
      <c r="D5" s="243" t="s">
        <v>196</v>
      </c>
      <c r="E5" s="243" t="s">
        <v>197</v>
      </c>
      <c r="F5" s="243" t="s">
        <v>198</v>
      </c>
      <c r="G5" s="244" t="s">
        <v>199</v>
      </c>
    </row>
    <row r="6" spans="1:7">
      <c r="A6" s="245">
        <v>1990</v>
      </c>
      <c r="B6" s="246">
        <v>61.515442857900005</v>
      </c>
      <c r="C6" s="246">
        <v>17.940125885711108</v>
      </c>
      <c r="D6" s="246">
        <v>9.3893163660999992</v>
      </c>
      <c r="E6" s="246">
        <v>11.904607532900002</v>
      </c>
      <c r="F6" s="246">
        <v>39.491110690721889</v>
      </c>
      <c r="G6" s="248">
        <v>140.24060333333301</v>
      </c>
    </row>
    <row r="7" spans="1:7">
      <c r="A7" s="250">
        <v>1991</v>
      </c>
      <c r="B7" s="251">
        <v>61.806536586800007</v>
      </c>
      <c r="C7" s="251">
        <v>16.068991458466666</v>
      </c>
      <c r="D7" s="251">
        <v>8.6381861105499986</v>
      </c>
      <c r="E7" s="251">
        <v>11.0028145712</v>
      </c>
      <c r="F7" s="251">
        <v>37.473631788400006</v>
      </c>
      <c r="G7" s="253">
        <v>134.99016051541668</v>
      </c>
    </row>
    <row r="8" spans="1:7">
      <c r="A8" s="245">
        <v>1992</v>
      </c>
      <c r="B8" s="246">
        <v>61.173099907199997</v>
      </c>
      <c r="C8" s="246">
        <v>16.454887173388887</v>
      </c>
      <c r="D8" s="246">
        <v>7.7425261614999998</v>
      </c>
      <c r="E8" s="246">
        <v>10.017634743499999</v>
      </c>
      <c r="F8" s="246">
        <v>37.0188558738</v>
      </c>
      <c r="G8" s="248">
        <v>132.40700385938888</v>
      </c>
    </row>
    <row r="9" spans="1:7">
      <c r="A9" s="250">
        <v>1993</v>
      </c>
      <c r="B9" s="251">
        <v>64.095883884470084</v>
      </c>
      <c r="C9" s="251">
        <v>17.005867270126075</v>
      </c>
      <c r="D9" s="251">
        <v>7.832662395960674</v>
      </c>
      <c r="E9" s="251">
        <v>9.9931288486657248</v>
      </c>
      <c r="F9" s="251">
        <v>36.410189783459046</v>
      </c>
      <c r="G9" s="253">
        <v>135.33773218268161</v>
      </c>
    </row>
    <row r="10" spans="1:7">
      <c r="A10" s="245">
        <v>1994</v>
      </c>
      <c r="B10" s="246">
        <v>66.006243525319263</v>
      </c>
      <c r="C10" s="246">
        <v>18.212614929653025</v>
      </c>
      <c r="D10" s="246">
        <v>8.388881725269874</v>
      </c>
      <c r="E10" s="246">
        <v>10.603381219132105</v>
      </c>
      <c r="F10" s="246">
        <v>36.620214156181298</v>
      </c>
      <c r="G10" s="248">
        <v>139.83133555555557</v>
      </c>
    </row>
    <row r="11" spans="1:7">
      <c r="A11" s="250">
        <v>1995</v>
      </c>
      <c r="B11" s="251">
        <v>68.27704780504925</v>
      </c>
      <c r="C11" s="251">
        <v>19.514588720061219</v>
      </c>
      <c r="D11" s="251">
        <v>8.1337622074611122</v>
      </c>
      <c r="E11" s="251">
        <v>11.154287376315107</v>
      </c>
      <c r="F11" s="251">
        <v>38.949286727253551</v>
      </c>
      <c r="G11" s="253">
        <v>146.02897283614024</v>
      </c>
    </row>
    <row r="12" spans="1:7">
      <c r="A12" s="245">
        <v>1996</v>
      </c>
      <c r="B12" s="246">
        <v>68.065979769971165</v>
      </c>
      <c r="C12" s="246">
        <v>20.144186440397046</v>
      </c>
      <c r="D12" s="246">
        <v>9.6208487626934556</v>
      </c>
      <c r="E12" s="246">
        <v>11.830850100531856</v>
      </c>
      <c r="F12" s="246">
        <v>38.267100845535204</v>
      </c>
      <c r="G12" s="248">
        <v>147.92896591912873</v>
      </c>
    </row>
    <row r="13" spans="1:7">
      <c r="A13" s="250">
        <v>1997</v>
      </c>
      <c r="B13" s="251">
        <v>73.622055506773222</v>
      </c>
      <c r="C13" s="251">
        <v>20.383463994183984</v>
      </c>
      <c r="D13" s="251">
        <v>8.2871022762138828</v>
      </c>
      <c r="E13" s="251">
        <v>11.709996547202364</v>
      </c>
      <c r="F13" s="251">
        <v>38.70004950523645</v>
      </c>
      <c r="G13" s="253">
        <v>152.70266782960991</v>
      </c>
    </row>
    <row r="14" spans="1:7">
      <c r="A14" s="245">
        <v>1998</v>
      </c>
      <c r="B14" s="246">
        <v>73.481431010661382</v>
      </c>
      <c r="C14" s="246">
        <v>19.775746160040793</v>
      </c>
      <c r="D14" s="246">
        <v>8.5273182596876751</v>
      </c>
      <c r="E14" s="246">
        <v>11.054329117838709</v>
      </c>
      <c r="F14" s="246">
        <v>39.238782453434339</v>
      </c>
      <c r="G14" s="248">
        <v>152.0776070016629</v>
      </c>
    </row>
    <row r="15" spans="1:7">
      <c r="A15" s="250">
        <v>1999</v>
      </c>
      <c r="B15" s="251">
        <v>74.19709117352906</v>
      </c>
      <c r="C15" s="251">
        <v>19.744516786633248</v>
      </c>
      <c r="D15" s="251">
        <v>10.38852701631631</v>
      </c>
      <c r="E15" s="251">
        <v>11.611635881634232</v>
      </c>
      <c r="F15" s="251">
        <v>37.038759141887141</v>
      </c>
      <c r="G15" s="253">
        <v>152.98052999999999</v>
      </c>
    </row>
    <row r="16" spans="1:7">
      <c r="A16" s="245">
        <v>2000</v>
      </c>
      <c r="B16" s="246">
        <v>76.497730792849325</v>
      </c>
      <c r="C16" s="246">
        <v>20.567282757670512</v>
      </c>
      <c r="D16" s="246">
        <v>10.332132596835129</v>
      </c>
      <c r="E16" s="246">
        <v>10.937423756055187</v>
      </c>
      <c r="F16" s="246">
        <v>34.839408702145377</v>
      </c>
      <c r="G16" s="248">
        <v>153.17397860555553</v>
      </c>
    </row>
    <row r="17" spans="1:7">
      <c r="A17" s="250">
        <v>2001</v>
      </c>
      <c r="B17" s="251">
        <v>74.473605584107432</v>
      </c>
      <c r="C17" s="251">
        <v>22.187481747555154</v>
      </c>
      <c r="D17" s="251">
        <v>10.867741161788631</v>
      </c>
      <c r="E17" s="251">
        <v>11.430014165086495</v>
      </c>
      <c r="F17" s="251">
        <v>33.062093289108482</v>
      </c>
      <c r="G17" s="253">
        <v>152.02093594764619</v>
      </c>
    </row>
    <row r="18" spans="1:7">
      <c r="A18" s="245">
        <v>2002</v>
      </c>
      <c r="B18" s="246">
        <v>77.910929710114573</v>
      </c>
      <c r="C18" s="246">
        <v>22.185662961217421</v>
      </c>
      <c r="D18" s="246">
        <v>11.108543522018374</v>
      </c>
      <c r="E18" s="246">
        <v>10.991818719454407</v>
      </c>
      <c r="F18" s="246">
        <v>31.679811525837906</v>
      </c>
      <c r="G18" s="248">
        <v>153.87676643864268</v>
      </c>
    </row>
    <row r="19" spans="1:7">
      <c r="A19" s="250">
        <v>2003</v>
      </c>
      <c r="B19" s="251">
        <v>81.192315887757005</v>
      </c>
      <c r="C19" s="251">
        <v>22.687753102484471</v>
      </c>
      <c r="D19" s="251">
        <v>11.028496124964001</v>
      </c>
      <c r="E19" s="251">
        <v>10.711659493268002</v>
      </c>
      <c r="F19" s="251">
        <v>31.240562769959865</v>
      </c>
      <c r="G19" s="253">
        <v>156.86078737843334</v>
      </c>
    </row>
    <row r="20" spans="1:7">
      <c r="A20" s="245">
        <v>2004</v>
      </c>
      <c r="B20" s="246">
        <f>289450/3600</f>
        <v>80.402777777777771</v>
      </c>
      <c r="C20" s="246">
        <f>84570/3600</f>
        <v>23.491666666666667</v>
      </c>
      <c r="D20" s="246">
        <f>(189+35207+6796)/3600</f>
        <v>11.72</v>
      </c>
      <c r="E20" s="246">
        <f>36568/3600</f>
        <v>10.157777777777778</v>
      </c>
      <c r="F20" s="246">
        <v>30.984166666666678</v>
      </c>
      <c r="G20" s="248">
        <v>156.75638888888889</v>
      </c>
    </row>
    <row r="21" spans="1:7">
      <c r="A21" s="250">
        <v>2005</v>
      </c>
      <c r="B21" s="251">
        <f>278445/3600</f>
        <v>77.345833333333331</v>
      </c>
      <c r="C21" s="251">
        <f>79307/3600</f>
        <v>22.029722222222222</v>
      </c>
      <c r="D21" s="251">
        <f>(196+35618+5927)/3600</f>
        <v>11.594722222222222</v>
      </c>
      <c r="E21" s="251">
        <f>36697/3600</f>
        <v>10.19361111111111</v>
      </c>
      <c r="F21" s="251">
        <v>32.401944444444453</v>
      </c>
      <c r="G21" s="253">
        <v>153.56583333333333</v>
      </c>
    </row>
    <row r="22" spans="1:7">
      <c r="A22" s="245">
        <v>2006</v>
      </c>
      <c r="B22" s="246">
        <f>279424/3600</f>
        <v>77.617777777777775</v>
      </c>
      <c r="C22" s="246">
        <f>77794/3600</f>
        <v>21.609444444444446</v>
      </c>
      <c r="D22" s="246">
        <f>(248+30033+6180)/3600</f>
        <v>10.128055555555555</v>
      </c>
      <c r="E22" s="246">
        <f>37197/3600</f>
        <v>10.3325</v>
      </c>
      <c r="F22" s="246">
        <v>32.084999999999994</v>
      </c>
      <c r="G22" s="248">
        <v>151.77277777777778</v>
      </c>
    </row>
    <row r="23" spans="1:7">
      <c r="A23" s="250">
        <v>2007</v>
      </c>
      <c r="B23" s="251">
        <f>282672/3600</f>
        <v>78.52</v>
      </c>
      <c r="C23" s="251">
        <f>81723/3600</f>
        <v>22.700833333333332</v>
      </c>
      <c r="D23" s="251">
        <f>(283+29454+5784)/3600</f>
        <v>9.8669444444444441</v>
      </c>
      <c r="E23" s="251">
        <f>34570/3600</f>
        <v>9.6027777777777779</v>
      </c>
      <c r="F23" s="251">
        <v>32.606944444444451</v>
      </c>
      <c r="G23" s="253">
        <v>153.29750000000001</v>
      </c>
    </row>
    <row r="24" spans="1:7">
      <c r="A24" s="245">
        <v>2008</v>
      </c>
      <c r="B24" s="246">
        <v>77.168055555555554</v>
      </c>
      <c r="C24" s="246">
        <v>20.955277777777777</v>
      </c>
      <c r="D24" s="246">
        <v>8.8758333333333326</v>
      </c>
      <c r="E24" s="246">
        <v>9.4633333333333329</v>
      </c>
      <c r="F24" s="246">
        <v>32.407499999999999</v>
      </c>
      <c r="G24" s="248">
        <v>148.87</v>
      </c>
    </row>
    <row r="25" spans="1:7">
      <c r="A25" s="255">
        <v>2009</v>
      </c>
      <c r="B25" s="256">
        <v>73.556111111111107</v>
      </c>
      <c r="C25" s="256">
        <v>12.603055555555555</v>
      </c>
      <c r="D25" s="256">
        <v>8.3094444444444449</v>
      </c>
      <c r="E25" s="256">
        <v>7.9686111111111115</v>
      </c>
      <c r="F25" s="256">
        <v>29.095555555555549</v>
      </c>
      <c r="G25" s="257">
        <v>131.53277777777777</v>
      </c>
    </row>
    <row r="26" spans="1:7">
      <c r="A26" s="245">
        <v>2010</v>
      </c>
      <c r="B26" s="246">
        <v>78.94458769379203</v>
      </c>
      <c r="C26" s="246">
        <v>21.036343287413022</v>
      </c>
      <c r="D26" s="246">
        <v>11.41871326579261</v>
      </c>
      <c r="E26" s="246">
        <v>10.514666348711971</v>
      </c>
      <c r="F26" s="246">
        <v>30.529578293179242</v>
      </c>
      <c r="G26" s="248">
        <v>152.44388888888886</v>
      </c>
    </row>
    <row r="28" spans="1:7">
      <c r="A28" s="263" t="s">
        <v>200</v>
      </c>
    </row>
    <row r="29" spans="1:7">
      <c r="A29" s="263"/>
    </row>
    <row r="31" spans="1:7" ht="15.75">
      <c r="A31" s="264" t="s">
        <v>201</v>
      </c>
    </row>
    <row r="32" spans="1:7">
      <c r="A32" s="274"/>
    </row>
    <row r="33" spans="1:7" ht="25.5">
      <c r="A33" s="265" t="s">
        <v>107</v>
      </c>
      <c r="B33" s="243" t="s">
        <v>194</v>
      </c>
      <c r="C33" s="243" t="s">
        <v>195</v>
      </c>
      <c r="D33" s="243" t="s">
        <v>196</v>
      </c>
      <c r="E33" s="243" t="s">
        <v>197</v>
      </c>
      <c r="F33" s="243" t="s">
        <v>198</v>
      </c>
      <c r="G33" s="244" t="s">
        <v>199</v>
      </c>
    </row>
    <row r="34" spans="1:7">
      <c r="A34" s="266">
        <v>1990</v>
      </c>
      <c r="B34" s="247">
        <v>19.682037000000001</v>
      </c>
      <c r="C34" s="247">
        <v>4.3000889999999998</v>
      </c>
      <c r="D34" s="247">
        <v>6.5136320000000003</v>
      </c>
      <c r="E34" s="247">
        <v>7.3186090000000004</v>
      </c>
      <c r="F34" s="247">
        <v>15.178524999999986</v>
      </c>
      <c r="G34" s="267">
        <v>52.992891999999991</v>
      </c>
    </row>
    <row r="35" spans="1:7">
      <c r="A35" s="268">
        <v>1991</v>
      </c>
      <c r="B35" s="252">
        <v>19.117403999999997</v>
      </c>
      <c r="C35" s="252">
        <v>4.7578010000000006</v>
      </c>
      <c r="D35" s="252">
        <v>5.7109740000000002</v>
      </c>
      <c r="E35" s="252">
        <v>6.7384539999999999</v>
      </c>
      <c r="F35" s="252">
        <v>14.398132999999998</v>
      </c>
      <c r="G35" s="269">
        <v>50.722765999999993</v>
      </c>
    </row>
    <row r="36" spans="1:7">
      <c r="A36" s="266">
        <v>1992</v>
      </c>
      <c r="B36" s="247">
        <v>18.840429</v>
      </c>
      <c r="C36" s="247">
        <v>4.6982619999999997</v>
      </c>
      <c r="D36" s="247">
        <v>5.433916</v>
      </c>
      <c r="E36" s="247">
        <v>5.9924939999999998</v>
      </c>
      <c r="F36" s="247">
        <v>14.729214999999996</v>
      </c>
      <c r="G36" s="267">
        <v>49.694315999999993</v>
      </c>
    </row>
    <row r="37" spans="1:7">
      <c r="A37" s="268">
        <v>1993</v>
      </c>
      <c r="B37" s="252">
        <v>18.820489000000002</v>
      </c>
      <c r="C37" s="252">
        <v>4.6982619999999997</v>
      </c>
      <c r="D37" s="252">
        <v>5.3824230000000002</v>
      </c>
      <c r="E37" s="252">
        <v>5.9251100000000001</v>
      </c>
      <c r="F37" s="252">
        <v>14.527861999999992</v>
      </c>
      <c r="G37" s="269">
        <v>49.354146</v>
      </c>
    </row>
    <row r="38" spans="1:7">
      <c r="A38" s="266">
        <v>1994</v>
      </c>
      <c r="B38" s="247">
        <v>19.083243</v>
      </c>
      <c r="C38" s="247">
        <v>4.9686069999999996</v>
      </c>
      <c r="D38" s="247">
        <v>5.6299539999999997</v>
      </c>
      <c r="E38" s="247">
        <v>6.2975600000000007</v>
      </c>
      <c r="F38" s="247">
        <v>13.798672999999997</v>
      </c>
      <c r="G38" s="267">
        <v>49.778036999999998</v>
      </c>
    </row>
    <row r="39" spans="1:7">
      <c r="A39" s="268">
        <v>1995</v>
      </c>
      <c r="B39" s="252">
        <v>19.134364000000001</v>
      </c>
      <c r="C39" s="252">
        <v>5.3238940000000001</v>
      </c>
      <c r="D39" s="252">
        <v>5.5455220000000001</v>
      </c>
      <c r="E39" s="252">
        <v>6.8912659999999999</v>
      </c>
      <c r="F39" s="252">
        <v>14.448203000000024</v>
      </c>
      <c r="G39" s="269">
        <v>51.343249000000029</v>
      </c>
    </row>
    <row r="40" spans="1:7">
      <c r="A40" s="266">
        <v>1996</v>
      </c>
      <c r="B40" s="247">
        <v>19.021476</v>
      </c>
      <c r="C40" s="247">
        <v>4.9378909999999996</v>
      </c>
      <c r="D40" s="247">
        <v>5.6438960000000007</v>
      </c>
      <c r="E40" s="247">
        <v>7.1847910000000006</v>
      </c>
      <c r="F40" s="247">
        <v>14.702314999999999</v>
      </c>
      <c r="G40" s="267">
        <v>51.490368999999994</v>
      </c>
    </row>
    <row r="41" spans="1:7">
      <c r="A41" s="268">
        <v>1997</v>
      </c>
      <c r="B41" s="252">
        <v>19.809244525471261</v>
      </c>
      <c r="C41" s="252">
        <v>5.0942552048800245</v>
      </c>
      <c r="D41" s="252">
        <v>5.345553471606558</v>
      </c>
      <c r="E41" s="252">
        <v>7.143954015085682</v>
      </c>
      <c r="F41" s="252">
        <v>15.270992795356786</v>
      </c>
      <c r="G41" s="269">
        <v>52.664000012400308</v>
      </c>
    </row>
    <row r="42" spans="1:7">
      <c r="A42" s="266">
        <v>1998</v>
      </c>
      <c r="B42" s="247">
        <v>20.730067142114894</v>
      </c>
      <c r="C42" s="247">
        <v>4.9278914591604872</v>
      </c>
      <c r="D42" s="247">
        <v>5.5282722771924542</v>
      </c>
      <c r="E42" s="247">
        <v>6.7525379063657303</v>
      </c>
      <c r="F42" s="247">
        <v>15.923231188791011</v>
      </c>
      <c r="G42" s="267">
        <v>53.861999973624577</v>
      </c>
    </row>
    <row r="43" spans="1:7">
      <c r="A43" s="268">
        <v>1999</v>
      </c>
      <c r="B43" s="252">
        <v>21.529050170518879</v>
      </c>
      <c r="C43" s="252">
        <v>4.8570220614006683</v>
      </c>
      <c r="D43" s="252">
        <v>6.2298123390687978</v>
      </c>
      <c r="E43" s="252">
        <v>7.4638725878748833</v>
      </c>
      <c r="F43" s="252">
        <v>14.417252356933005</v>
      </c>
      <c r="G43" s="269">
        <v>54.497009515796236</v>
      </c>
    </row>
    <row r="44" spans="1:7">
      <c r="A44" s="266">
        <v>2000</v>
      </c>
      <c r="B44" s="247">
        <v>23.564</v>
      </c>
      <c r="C44" s="247">
        <v>5.3109999999999999</v>
      </c>
      <c r="D44" s="247">
        <v>6.7110000000000003</v>
      </c>
      <c r="E44" s="247">
        <v>7.4649999999999999</v>
      </c>
      <c r="F44" s="247">
        <v>13.838000000000008</v>
      </c>
      <c r="G44" s="267">
        <v>56.889000000000003</v>
      </c>
    </row>
    <row r="45" spans="1:7">
      <c r="A45" s="268">
        <v>2001</v>
      </c>
      <c r="B45" s="252">
        <v>22.654</v>
      </c>
      <c r="C45" s="252">
        <v>4.9589999999999996</v>
      </c>
      <c r="D45" s="252">
        <v>6.9610000000000003</v>
      </c>
      <c r="E45" s="252">
        <v>7.7009999999999996</v>
      </c>
      <c r="F45" s="252">
        <v>13.972999999999995</v>
      </c>
      <c r="G45" s="269">
        <v>56.247999999999998</v>
      </c>
    </row>
    <row r="46" spans="1:7">
      <c r="A46" s="266">
        <v>2002</v>
      </c>
      <c r="B46" s="247">
        <v>22.73</v>
      </c>
      <c r="C46" s="247">
        <v>4.8730000000000002</v>
      </c>
      <c r="D46" s="247">
        <v>7.0449999999999999</v>
      </c>
      <c r="E46" s="247">
        <v>7.3979999999999997</v>
      </c>
      <c r="F46" s="247">
        <v>13.615000000000006</v>
      </c>
      <c r="G46" s="267">
        <v>55.661000000000001</v>
      </c>
    </row>
    <row r="47" spans="1:7">
      <c r="A47" s="268">
        <v>2003</v>
      </c>
      <c r="B47" s="252">
        <v>22.59</v>
      </c>
      <c r="C47" s="252">
        <v>4.58</v>
      </c>
      <c r="D47" s="252">
        <v>7.1059999999999999</v>
      </c>
      <c r="E47" s="252">
        <v>7.0659999999999998</v>
      </c>
      <c r="F47" s="252">
        <v>13.152999999999995</v>
      </c>
      <c r="G47" s="269">
        <v>54.494999999999997</v>
      </c>
    </row>
    <row r="48" spans="1:7">
      <c r="A48" s="266">
        <v>2004</v>
      </c>
      <c r="B48" s="247">
        <v>23.103999999999999</v>
      </c>
      <c r="C48" s="247">
        <v>5.3559999999999999</v>
      </c>
      <c r="D48" s="247">
        <v>7.0549999999999997</v>
      </c>
      <c r="E48" s="247">
        <v>6.9930000000000003</v>
      </c>
      <c r="F48" s="247">
        <v>12.863</v>
      </c>
      <c r="G48" s="267">
        <v>55.371000000000002</v>
      </c>
    </row>
    <row r="49" spans="1:7">
      <c r="A49" s="268">
        <v>2005</v>
      </c>
      <c r="B49" s="252">
        <v>23.524999999999999</v>
      </c>
      <c r="C49" s="252">
        <v>5.2869999999999999</v>
      </c>
      <c r="D49" s="252">
        <f>0.034+6.033+1.229</f>
        <v>7.2960000000000003</v>
      </c>
      <c r="E49" s="252">
        <v>7.0449999999999999</v>
      </c>
      <c r="F49" s="252">
        <v>12.765999999999998</v>
      </c>
      <c r="G49" s="269">
        <v>55.918999999999997</v>
      </c>
    </row>
    <row r="50" spans="1:7">
      <c r="A50" s="266">
        <v>2006</v>
      </c>
      <c r="B50" s="247">
        <v>24.058</v>
      </c>
      <c r="C50" s="247">
        <v>5.1660000000000004</v>
      </c>
      <c r="D50" s="247">
        <f>0.037+5.126+1.298</f>
        <v>6.4610000000000003</v>
      </c>
      <c r="E50" s="247">
        <v>7.0960000000000001</v>
      </c>
      <c r="F50" s="247">
        <v>13.777000000000008</v>
      </c>
      <c r="G50" s="267">
        <v>56.558</v>
      </c>
    </row>
    <row r="51" spans="1:7">
      <c r="A51" s="268">
        <v>2007</v>
      </c>
      <c r="B51" s="252">
        <v>24.155999999999999</v>
      </c>
      <c r="C51" s="252">
        <v>5.1630000000000003</v>
      </c>
      <c r="D51" s="252">
        <f>0.064+4.941+1.261</f>
        <v>6.266</v>
      </c>
      <c r="E51" s="252">
        <v>6.6989999999999998</v>
      </c>
      <c r="F51" s="252">
        <v>14.81600000000001</v>
      </c>
      <c r="G51" s="269">
        <v>57.1</v>
      </c>
    </row>
    <row r="52" spans="1:7">
      <c r="A52" s="266">
        <v>2008</v>
      </c>
      <c r="B52" s="247">
        <v>23.815999999999999</v>
      </c>
      <c r="C52" s="247">
        <v>5.0129999999999999</v>
      </c>
      <c r="D52" s="247">
        <v>6.197000000000001</v>
      </c>
      <c r="E52" s="247">
        <v>6.4580000000000002</v>
      </c>
      <c r="F52" s="247">
        <v>14.065999999999995</v>
      </c>
      <c r="G52" s="267">
        <v>55.55</v>
      </c>
    </row>
    <row r="53" spans="1:7">
      <c r="A53" s="270">
        <v>2009</v>
      </c>
      <c r="B53" s="271">
        <v>20.611000000000001</v>
      </c>
      <c r="C53" s="271">
        <v>3.19</v>
      </c>
      <c r="D53" s="271">
        <v>7.0549999999999997</v>
      </c>
      <c r="E53" s="271">
        <v>5.6870000000000003</v>
      </c>
      <c r="F53" s="271">
        <v>12.263000000000002</v>
      </c>
      <c r="G53" s="272">
        <v>48.805999999999997</v>
      </c>
    </row>
    <row r="54" spans="1:7">
      <c r="A54" s="266">
        <v>2010</v>
      </c>
      <c r="B54" s="247">
        <v>21.841667992574912</v>
      </c>
      <c r="C54" s="247">
        <v>4.2389999999999999</v>
      </c>
      <c r="D54" s="247">
        <v>7.4139999999999997</v>
      </c>
      <c r="E54" s="247">
        <v>6.2160000000000002</v>
      </c>
      <c r="F54" s="247">
        <v>12.71822089631398</v>
      </c>
      <c r="G54" s="267">
        <v>52.428888888888892</v>
      </c>
    </row>
    <row r="55" spans="1:7">
      <c r="A55" s="268"/>
      <c r="B55" s="252"/>
      <c r="C55" s="252"/>
      <c r="D55" s="252"/>
      <c r="E55" s="252"/>
      <c r="F55" s="252"/>
      <c r="G55" s="269"/>
    </row>
    <row r="56" spans="1:7">
      <c r="A56" s="273" t="s">
        <v>162</v>
      </c>
    </row>
  </sheetData>
  <pageMargins left="0.70866141732283472" right="0.70866141732283472" top="0.74803149606299213" bottom="0.74803149606299213" header="0.31496062992125984" footer="0.31496062992125984"/>
  <pageSetup paperSize="9" scale="90"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topLeftCell="A28" zoomScaleNormal="100" workbookViewId="0">
      <selection activeCell="C27" sqref="C27"/>
    </sheetView>
  </sheetViews>
  <sheetFormatPr defaultColWidth="8.140625" defaultRowHeight="12"/>
  <cols>
    <col min="1" max="1" width="5.7109375" style="281" customWidth="1"/>
    <col min="2" max="6" width="14.5703125" style="282" customWidth="1"/>
    <col min="7" max="16384" width="8.140625" style="207"/>
  </cols>
  <sheetData>
    <row r="3" spans="1:7" ht="31.15" customHeight="1">
      <c r="A3" s="691" t="s">
        <v>202</v>
      </c>
      <c r="B3" s="691"/>
      <c r="C3" s="691"/>
      <c r="D3" s="691"/>
      <c r="E3" s="691"/>
      <c r="F3" s="691"/>
      <c r="G3" s="275"/>
    </row>
    <row r="4" spans="1:7">
      <c r="A4" s="276"/>
      <c r="B4" s="277"/>
      <c r="C4" s="277"/>
      <c r="D4" s="277"/>
      <c r="E4" s="277"/>
      <c r="F4" s="277"/>
    </row>
    <row r="5" spans="1:7" ht="25.5">
      <c r="A5" s="265" t="s">
        <v>107</v>
      </c>
      <c r="B5" s="243" t="s">
        <v>194</v>
      </c>
      <c r="C5" s="243" t="s">
        <v>195</v>
      </c>
      <c r="D5" s="243" t="s">
        <v>196</v>
      </c>
      <c r="E5" s="243" t="s">
        <v>197</v>
      </c>
      <c r="F5" s="244" t="s">
        <v>199</v>
      </c>
    </row>
    <row r="6" spans="1:7" ht="12.75">
      <c r="A6" s="245">
        <v>1970</v>
      </c>
      <c r="B6" s="625">
        <v>1.0677781088424652</v>
      </c>
      <c r="C6" s="625">
        <v>1.2106433022372776</v>
      </c>
      <c r="D6" s="625">
        <v>0.31376610154370083</v>
      </c>
      <c r="E6" s="625">
        <v>0.1914818280492501</v>
      </c>
      <c r="F6" s="626">
        <v>0.44454061768091868</v>
      </c>
    </row>
    <row r="7" spans="1:7" ht="12.75">
      <c r="A7" s="250">
        <v>1971</v>
      </c>
      <c r="B7" s="627">
        <v>0.98554291306394803</v>
      </c>
      <c r="C7" s="627">
        <v>1.1760659000292544</v>
      </c>
      <c r="D7" s="627">
        <v>0.27070883150982977</v>
      </c>
      <c r="E7" s="627">
        <v>0.18310463672780958</v>
      </c>
      <c r="F7" s="628">
        <v>0.4252912481188319</v>
      </c>
    </row>
    <row r="8" spans="1:7" ht="12.75">
      <c r="A8" s="245">
        <v>1972</v>
      </c>
      <c r="B8" s="625">
        <v>0.97211487359177673</v>
      </c>
      <c r="C8" s="625">
        <v>1.2506684888592852</v>
      </c>
      <c r="D8" s="625">
        <v>0.25277927013154888</v>
      </c>
      <c r="E8" s="625">
        <v>0.18847492793066034</v>
      </c>
      <c r="F8" s="626">
        <v>0.43557453748976888</v>
      </c>
    </row>
    <row r="9" spans="1:7" ht="12.75">
      <c r="A9" s="250">
        <v>1973</v>
      </c>
      <c r="B9" s="627">
        <v>0.91829245621402777</v>
      </c>
      <c r="C9" s="627">
        <v>1.2352438618552437</v>
      </c>
      <c r="D9" s="627">
        <v>0.2238948912765841</v>
      </c>
      <c r="E9" s="627">
        <v>0.17966939035569943</v>
      </c>
      <c r="F9" s="628">
        <v>0.41842258734748111</v>
      </c>
    </row>
    <row r="10" spans="1:7" ht="12.75">
      <c r="A10" s="245">
        <v>1974</v>
      </c>
      <c r="B10" s="625">
        <v>0.78729264648432062</v>
      </c>
      <c r="C10" s="625">
        <v>1.1226624062651587</v>
      </c>
      <c r="D10" s="625">
        <v>0.19940789268758863</v>
      </c>
      <c r="E10" s="625">
        <v>0.14184905654235472</v>
      </c>
      <c r="F10" s="626">
        <v>0.37240857069013877</v>
      </c>
    </row>
    <row r="11" spans="1:7" ht="12.75">
      <c r="A11" s="250">
        <v>1975</v>
      </c>
      <c r="B11" s="627">
        <v>0.76004945702895321</v>
      </c>
      <c r="C11" s="627">
        <v>1.1724707791341196</v>
      </c>
      <c r="D11" s="627">
        <v>0.19764261892566373</v>
      </c>
      <c r="E11" s="627">
        <v>0.14558075254115824</v>
      </c>
      <c r="F11" s="628">
        <v>0.34542123527433494</v>
      </c>
    </row>
    <row r="12" spans="1:7" ht="12.75">
      <c r="A12" s="245">
        <v>1976</v>
      </c>
      <c r="B12" s="625">
        <v>0.76772571410266077</v>
      </c>
      <c r="C12" s="625">
        <v>1.1049999850215901</v>
      </c>
      <c r="D12" s="625">
        <v>0.2113093634048144</v>
      </c>
      <c r="E12" s="625">
        <v>0.15983895133480555</v>
      </c>
      <c r="F12" s="626">
        <v>0.35069939022308916</v>
      </c>
    </row>
    <row r="13" spans="1:7" ht="12.75">
      <c r="A13" s="250">
        <v>1977</v>
      </c>
      <c r="B13" s="627">
        <v>0.77369714555409497</v>
      </c>
      <c r="C13" s="627">
        <v>1.1161593214300674</v>
      </c>
      <c r="D13" s="627">
        <v>0.21542215253471317</v>
      </c>
      <c r="E13" s="627">
        <v>0.15610489196995464</v>
      </c>
      <c r="F13" s="628">
        <v>0.34993046806492223</v>
      </c>
    </row>
    <row r="14" spans="1:7" ht="12.75">
      <c r="A14" s="245">
        <v>1978</v>
      </c>
      <c r="B14" s="625">
        <v>0.71634458960911973</v>
      </c>
      <c r="C14" s="625">
        <v>1.0390748635876834</v>
      </c>
      <c r="D14" s="625">
        <v>0.20577451603369232</v>
      </c>
      <c r="E14" s="625">
        <v>0.16607751792878281</v>
      </c>
      <c r="F14" s="626">
        <v>0.34882565374704733</v>
      </c>
    </row>
    <row r="15" spans="1:7" ht="12.75">
      <c r="A15" s="250">
        <v>1979</v>
      </c>
      <c r="B15" s="627">
        <v>0.66090908751421462</v>
      </c>
      <c r="C15" s="627">
        <v>0.87473682670166819</v>
      </c>
      <c r="D15" s="627">
        <v>0.21453880167769723</v>
      </c>
      <c r="E15" s="627">
        <v>0.15340878434264835</v>
      </c>
      <c r="F15" s="628">
        <v>0.32598915899955322</v>
      </c>
    </row>
    <row r="16" spans="1:7" ht="12.75">
      <c r="A16" s="245">
        <v>1980</v>
      </c>
      <c r="B16" s="625">
        <v>0.56643850433083942</v>
      </c>
      <c r="C16" s="625">
        <v>0.68579697177362453</v>
      </c>
      <c r="D16" s="625">
        <v>0.18614946297683271</v>
      </c>
      <c r="E16" s="625">
        <v>0.13461071490450757</v>
      </c>
      <c r="F16" s="626">
        <v>0.29669174111219432</v>
      </c>
    </row>
    <row r="17" spans="1:6" ht="12.75">
      <c r="A17" s="250">
        <v>1981</v>
      </c>
      <c r="B17" s="627">
        <v>0.51258546127720706</v>
      </c>
      <c r="C17" s="627">
        <v>0.59030390642526509</v>
      </c>
      <c r="D17" s="627">
        <v>0.18097261388663524</v>
      </c>
      <c r="E17" s="627">
        <v>0.12209190813981642</v>
      </c>
      <c r="F17" s="628">
        <v>0.26752673909495639</v>
      </c>
    </row>
    <row r="18" spans="1:6" ht="12.75">
      <c r="A18" s="245">
        <v>1982</v>
      </c>
      <c r="B18" s="625">
        <v>0.42022371341317444</v>
      </c>
      <c r="C18" s="625">
        <v>0.50484395329436627</v>
      </c>
      <c r="D18" s="625">
        <v>0.16229969625405891</v>
      </c>
      <c r="E18" s="625">
        <v>0.10739807059577698</v>
      </c>
      <c r="F18" s="626">
        <v>0.22736864165847295</v>
      </c>
    </row>
    <row r="19" spans="1:6" ht="12.75">
      <c r="A19" s="250">
        <v>1983</v>
      </c>
      <c r="B19" s="627">
        <v>0.27073448030147823</v>
      </c>
      <c r="C19" s="627">
        <v>0.45435963294281267</v>
      </c>
      <c r="D19" s="627">
        <v>0.13567960938364781</v>
      </c>
      <c r="E19" s="627">
        <v>8.6667765100801916E-2</v>
      </c>
      <c r="F19" s="628">
        <v>0.18187156458877046</v>
      </c>
    </row>
    <row r="20" spans="1:6" ht="12.75">
      <c r="A20" s="245">
        <v>1984</v>
      </c>
      <c r="B20" s="625">
        <v>0.23996804780907441</v>
      </c>
      <c r="C20" s="625">
        <v>0.38272940854499127</v>
      </c>
      <c r="D20" s="625">
        <v>0.12233944875779679</v>
      </c>
      <c r="E20" s="625">
        <v>7.4038185083179234E-2</v>
      </c>
      <c r="F20" s="626">
        <v>0.16134195444736418</v>
      </c>
    </row>
    <row r="21" spans="1:6" ht="12.75">
      <c r="A21" s="250">
        <v>1985</v>
      </c>
      <c r="B21" s="627">
        <v>0.24099576942911249</v>
      </c>
      <c r="C21" s="627">
        <v>0.39530634518344743</v>
      </c>
      <c r="D21" s="627">
        <v>0.10624776957634191</v>
      </c>
      <c r="E21" s="627">
        <v>7.3753912781038114E-2</v>
      </c>
      <c r="F21" s="628">
        <v>0.15406313857618731</v>
      </c>
    </row>
    <row r="22" spans="1:6" ht="12.75">
      <c r="A22" s="245">
        <v>1986</v>
      </c>
      <c r="B22" s="625">
        <v>0.2379787250310467</v>
      </c>
      <c r="C22" s="625">
        <v>0.38741573672024976</v>
      </c>
      <c r="D22" s="625">
        <v>7.4186101469417579E-2</v>
      </c>
      <c r="E22" s="625">
        <v>6.6234948434811702E-2</v>
      </c>
      <c r="F22" s="626">
        <v>0.15219070335858803</v>
      </c>
    </row>
    <row r="23" spans="1:6" ht="12.75">
      <c r="A23" s="250">
        <v>1987</v>
      </c>
      <c r="B23" s="627">
        <v>0.19318448510989508</v>
      </c>
      <c r="C23" s="627">
        <v>0.38288879162390066</v>
      </c>
      <c r="D23" s="627">
        <v>6.0881455196596608E-2</v>
      </c>
      <c r="E23" s="627">
        <v>6.3548534666741652E-2</v>
      </c>
      <c r="F23" s="628">
        <v>0.12833254573812455</v>
      </c>
    </row>
    <row r="24" spans="1:6" ht="12.75">
      <c r="A24" s="245">
        <v>1988</v>
      </c>
      <c r="B24" s="625">
        <v>0.15130014783401038</v>
      </c>
      <c r="C24" s="625">
        <v>0.35674779310992238</v>
      </c>
      <c r="D24" s="625">
        <v>5.03353012853913E-2</v>
      </c>
      <c r="E24" s="625">
        <v>5.368497557595496E-2</v>
      </c>
      <c r="F24" s="626">
        <v>0.11181021983738436</v>
      </c>
    </row>
    <row r="25" spans="1:6" ht="12.75">
      <c r="A25" s="250">
        <v>1989</v>
      </c>
      <c r="B25" s="627">
        <v>0.14406251706907292</v>
      </c>
      <c r="C25" s="627">
        <v>0.33234286911989008</v>
      </c>
      <c r="D25" s="627">
        <v>4.5909698346067389E-2</v>
      </c>
      <c r="E25" s="627">
        <v>4.8388034160693538E-2</v>
      </c>
      <c r="F25" s="628">
        <v>0.10500479427733453</v>
      </c>
    </row>
    <row r="26" spans="1:6" ht="12.75">
      <c r="A26" s="245">
        <v>1990</v>
      </c>
      <c r="B26" s="625">
        <v>0.12957244264964377</v>
      </c>
      <c r="C26" s="625">
        <v>0.28535580759081908</v>
      </c>
      <c r="D26" s="625">
        <v>4.0915912489958468E-2</v>
      </c>
      <c r="E26" s="625">
        <v>4.2797751297114349E-2</v>
      </c>
      <c r="F26" s="626">
        <v>9.6430033397892828E-2</v>
      </c>
    </row>
    <row r="27" spans="1:6" ht="12.75">
      <c r="A27" s="250">
        <v>1991</v>
      </c>
      <c r="B27" s="627">
        <v>9.921295787282404E-2</v>
      </c>
      <c r="C27" s="627">
        <v>0.27173611684850801</v>
      </c>
      <c r="D27" s="627">
        <v>4.0705445750727418E-2</v>
      </c>
      <c r="E27" s="627">
        <v>4.2366099861259686E-2</v>
      </c>
      <c r="F27" s="628">
        <v>8.8621728093604704E-2</v>
      </c>
    </row>
    <row r="28" spans="1:6" ht="12.75">
      <c r="A28" s="245">
        <v>1992</v>
      </c>
      <c r="B28" s="625">
        <v>8.7571354103877508E-2</v>
      </c>
      <c r="C28" s="625">
        <v>0.26354130178656526</v>
      </c>
      <c r="D28" s="625">
        <v>4.0300009355482017E-2</v>
      </c>
      <c r="E28" s="625">
        <v>4.0703513133623657E-2</v>
      </c>
      <c r="F28" s="626">
        <v>8.4561967357950102E-2</v>
      </c>
    </row>
    <row r="29" spans="1:6" ht="12.75">
      <c r="A29" s="250">
        <v>1993</v>
      </c>
      <c r="B29" s="627">
        <v>0.10481018460462921</v>
      </c>
      <c r="C29" s="627">
        <v>0.22678591832436407</v>
      </c>
      <c r="D29" s="627">
        <v>4.455662375200084E-2</v>
      </c>
      <c r="E29" s="627">
        <v>4.1314520848573517E-2</v>
      </c>
      <c r="F29" s="628">
        <v>8.8440300171629155E-2</v>
      </c>
    </row>
    <row r="30" spans="1:6" ht="12.75">
      <c r="A30" s="245">
        <v>1994</v>
      </c>
      <c r="B30" s="625">
        <v>0.13998398106815507</v>
      </c>
      <c r="C30" s="625">
        <v>0.22624393027913806</v>
      </c>
      <c r="D30" s="625">
        <v>3.629121173122471E-2</v>
      </c>
      <c r="E30" s="625">
        <v>3.6078658791482934E-2</v>
      </c>
      <c r="F30" s="626">
        <v>8.9123429689266204E-2</v>
      </c>
    </row>
    <row r="31" spans="1:6" ht="12.75">
      <c r="A31" s="250">
        <v>1995</v>
      </c>
      <c r="B31" s="627">
        <v>0.16394439422320528</v>
      </c>
      <c r="C31" s="627">
        <v>0.21129260015161233</v>
      </c>
      <c r="D31" s="627">
        <v>3.5128009076258779E-2</v>
      </c>
      <c r="E31" s="627">
        <v>2.9226678643366543E-2</v>
      </c>
      <c r="F31" s="628">
        <v>8.0291815236817554E-2</v>
      </c>
    </row>
    <row r="32" spans="1:6" ht="12.75">
      <c r="A32" s="245">
        <v>1996</v>
      </c>
      <c r="B32" s="625">
        <v>0.19529676400990589</v>
      </c>
      <c r="C32" s="625">
        <v>0.23054474409684766</v>
      </c>
      <c r="D32" s="625">
        <v>3.9045650662208296E-2</v>
      </c>
      <c r="E32" s="625">
        <v>3.0896964459986988E-2</v>
      </c>
      <c r="F32" s="626">
        <v>7.7696944536035581E-2</v>
      </c>
    </row>
    <row r="33" spans="1:6" ht="12.75">
      <c r="A33" s="250">
        <v>1997</v>
      </c>
      <c r="B33" s="627">
        <v>0.16237036626451171</v>
      </c>
      <c r="C33" s="627">
        <v>0.19387982225929035</v>
      </c>
      <c r="D33" s="627">
        <v>3.2731590647091406E-2</v>
      </c>
      <c r="E33" s="627">
        <v>2.4995662742741651E-2</v>
      </c>
      <c r="F33" s="628">
        <v>7.1976431235988486E-2</v>
      </c>
    </row>
    <row r="34" spans="1:6" ht="12.75">
      <c r="A34" s="245">
        <v>1998</v>
      </c>
      <c r="B34" s="625">
        <v>0.14862846429912013</v>
      </c>
      <c r="C34" s="625">
        <v>0.22764098402950061</v>
      </c>
      <c r="D34" s="625">
        <v>2.7096694594894992E-2</v>
      </c>
      <c r="E34" s="625">
        <v>2.1068678391880605E-2</v>
      </c>
      <c r="F34" s="626">
        <v>6.4972374637097097E-2</v>
      </c>
    </row>
    <row r="35" spans="1:6" ht="12.75">
      <c r="A35" s="250">
        <v>1999</v>
      </c>
      <c r="B35" s="627">
        <v>0.13756772198358119</v>
      </c>
      <c r="C35" s="627">
        <v>0.20696039578114975</v>
      </c>
      <c r="D35" s="627">
        <v>2.4726088545910609E-2</v>
      </c>
      <c r="E35" s="627">
        <v>1.6004269338576748E-2</v>
      </c>
      <c r="F35" s="628">
        <v>5.7829108329728027E-2</v>
      </c>
    </row>
    <row r="36" spans="1:6" ht="12.75">
      <c r="A36" s="245">
        <v>2000</v>
      </c>
      <c r="B36" s="625">
        <v>0.12923835203263415</v>
      </c>
      <c r="C36" s="625">
        <v>0.1871839240550259</v>
      </c>
      <c r="D36" s="625">
        <v>3.0299422819370158E-2</v>
      </c>
      <c r="E36" s="625">
        <v>1.1231674455786498E-2</v>
      </c>
      <c r="F36" s="626">
        <v>4.9238603330519534E-2</v>
      </c>
    </row>
    <row r="37" spans="1:6" ht="12.75">
      <c r="A37" s="250">
        <v>2001</v>
      </c>
      <c r="B37" s="627">
        <v>0.13147931756054729</v>
      </c>
      <c r="C37" s="627">
        <v>0.1932206184668433</v>
      </c>
      <c r="D37" s="627">
        <v>1.7896173429155442E-2</v>
      </c>
      <c r="E37" s="627">
        <v>1.2116417499359466E-2</v>
      </c>
      <c r="F37" s="628">
        <v>4.9042051029383964E-2</v>
      </c>
    </row>
    <row r="38" spans="1:6" ht="12.75">
      <c r="A38" s="245">
        <v>2002</v>
      </c>
      <c r="B38" s="625">
        <v>0.13230548416199417</v>
      </c>
      <c r="C38" s="625">
        <v>0.19411537850343027</v>
      </c>
      <c r="D38" s="625">
        <v>1.7981019185005671E-2</v>
      </c>
      <c r="E38" s="625">
        <v>1.2787321262274404E-2</v>
      </c>
      <c r="F38" s="626">
        <v>4.9885313622708677E-2</v>
      </c>
    </row>
    <row r="39" spans="1:6" ht="12.75">
      <c r="A39" s="250">
        <v>2003</v>
      </c>
      <c r="B39" s="627">
        <v>0.13557987987178671</v>
      </c>
      <c r="C39" s="627">
        <v>0.21035317916874005</v>
      </c>
      <c r="D39" s="627">
        <v>2.5551198221794316E-2</v>
      </c>
      <c r="E39" s="627">
        <v>1.3396117214917668E-2</v>
      </c>
      <c r="F39" s="628">
        <v>5.1271567008215183E-2</v>
      </c>
    </row>
    <row r="40" spans="1:6" ht="12.75">
      <c r="A40" s="245">
        <v>2004</v>
      </c>
      <c r="B40" s="625">
        <v>0.1303494238927525</v>
      </c>
      <c r="C40" s="625">
        <v>0.19388657392241951</v>
      </c>
      <c r="D40" s="625">
        <v>2.2425569528253232E-2</v>
      </c>
      <c r="E40" s="625">
        <v>1.0369343520687142E-2</v>
      </c>
      <c r="F40" s="626">
        <v>4.5016971449227734E-2</v>
      </c>
    </row>
    <row r="41" spans="1:6" ht="12.75">
      <c r="A41" s="250">
        <v>2005</v>
      </c>
      <c r="B41" s="627">
        <v>0.14083018859581242</v>
      </c>
      <c r="C41" s="627">
        <v>0.19032969279384937</v>
      </c>
      <c r="D41" s="627">
        <v>1.8085009921657319E-2</v>
      </c>
      <c r="E41" s="627">
        <v>9.1751874794827725E-3</v>
      </c>
      <c r="F41" s="628">
        <v>4.1278402040296265E-2</v>
      </c>
    </row>
    <row r="42" spans="1:6" ht="12.75">
      <c r="A42" s="245">
        <v>2006</v>
      </c>
      <c r="B42" s="625">
        <v>0.12681835981596992</v>
      </c>
      <c r="C42" s="625">
        <v>0.17518835088788298</v>
      </c>
      <c r="D42" s="625">
        <v>1.4312991874486704E-2</v>
      </c>
      <c r="E42" s="625">
        <v>8.1476167746872795E-3</v>
      </c>
      <c r="F42" s="626">
        <v>3.8741881414551746E-2</v>
      </c>
    </row>
    <row r="43" spans="1:6" ht="12.75">
      <c r="A43" s="250">
        <v>2007</v>
      </c>
      <c r="B43" s="627">
        <v>0.10589511250021963</v>
      </c>
      <c r="C43" s="627">
        <v>0.17254788042777991</v>
      </c>
      <c r="D43" s="627">
        <v>1.7581080178266775E-2</v>
      </c>
      <c r="E43" s="627">
        <v>6.4715045207956604E-3</v>
      </c>
      <c r="F43" s="628">
        <v>3.2954505999208891E-2</v>
      </c>
    </row>
    <row r="44" spans="1:6" ht="12.75">
      <c r="A44" s="245">
        <v>2008</v>
      </c>
      <c r="B44" s="625">
        <v>9.5127154259255456E-2</v>
      </c>
      <c r="C44" s="625">
        <v>0.17842602554063008</v>
      </c>
      <c r="D44" s="625">
        <v>1.4648295304336208E-2</v>
      </c>
      <c r="E44" s="625">
        <v>4.5908237361459688E-3</v>
      </c>
      <c r="F44" s="626">
        <v>3.0115240068950826E-2</v>
      </c>
    </row>
    <row r="45" spans="1:6" ht="12.75">
      <c r="A45" s="255">
        <v>2009</v>
      </c>
      <c r="B45" s="629">
        <v>8.8412700004568232E-2</v>
      </c>
      <c r="C45" s="629">
        <v>0.1895884674458809</v>
      </c>
      <c r="D45" s="629">
        <v>1.490667898540288E-2</v>
      </c>
      <c r="E45" s="629">
        <v>6.4519275380657132E-3</v>
      </c>
      <c r="F45" s="630">
        <v>3.1090874206359375E-2</v>
      </c>
    </row>
    <row r="46" spans="1:6" ht="12.75">
      <c r="A46" s="245">
        <v>2010</v>
      </c>
      <c r="B46" s="625">
        <v>7.6630996158588302E-2</v>
      </c>
      <c r="C46" s="625">
        <v>0.18176992858521521</v>
      </c>
      <c r="D46" s="625">
        <v>1.1049399145031842E-2</v>
      </c>
      <c r="E46" s="625">
        <v>5.4827847571918943E-3</v>
      </c>
      <c r="F46" s="626">
        <v>2.8857190203501425E-2</v>
      </c>
    </row>
    <row r="47" spans="1:6" ht="12.75">
      <c r="A47" s="250"/>
      <c r="B47" s="278"/>
      <c r="C47" s="278"/>
      <c r="D47" s="278"/>
      <c r="E47" s="278"/>
      <c r="F47" s="279"/>
    </row>
    <row r="48" spans="1:6" ht="12.75">
      <c r="A48" s="280" t="s">
        <v>200</v>
      </c>
      <c r="B48" s="277"/>
      <c r="C48" s="277"/>
      <c r="D48" s="277"/>
      <c r="E48" s="277"/>
      <c r="F48" s="277"/>
    </row>
  </sheetData>
  <mergeCells count="1">
    <mergeCell ref="A3:F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showWhiteSpace="0" topLeftCell="A28" zoomScaleNormal="100" workbookViewId="0">
      <selection activeCell="C27" sqref="C27"/>
    </sheetView>
  </sheetViews>
  <sheetFormatPr defaultColWidth="8" defaultRowHeight="12"/>
  <cols>
    <col min="1" max="1" width="5.5703125" style="276" customWidth="1"/>
    <col min="2" max="6" width="14.5703125" style="287" customWidth="1"/>
    <col min="7" max="16384" width="8" style="241"/>
  </cols>
  <sheetData>
    <row r="3" spans="1:7" ht="30" customHeight="1">
      <c r="A3" s="692" t="s">
        <v>203</v>
      </c>
      <c r="B3" s="692"/>
      <c r="C3" s="692"/>
      <c r="D3" s="692"/>
      <c r="E3" s="692"/>
      <c r="F3" s="692"/>
      <c r="G3" s="283"/>
    </row>
    <row r="5" spans="1:7" ht="27.75" customHeight="1">
      <c r="A5" s="265" t="s">
        <v>107</v>
      </c>
      <c r="B5" s="243" t="s">
        <v>194</v>
      </c>
      <c r="C5" s="243" t="s">
        <v>195</v>
      </c>
      <c r="D5" s="243" t="s">
        <v>196</v>
      </c>
      <c r="E5" s="243" t="s">
        <v>197</v>
      </c>
      <c r="F5" s="244" t="s">
        <v>199</v>
      </c>
    </row>
    <row r="6" spans="1:7" ht="12.75">
      <c r="A6" s="245">
        <v>1970</v>
      </c>
      <c r="B6" s="631">
        <v>0.44629308887749769</v>
      </c>
      <c r="C6" s="631">
        <v>0.66737963448030857</v>
      </c>
      <c r="D6" s="631">
        <v>0.29870974888322827</v>
      </c>
      <c r="E6" s="631">
        <v>7.5041758869662065E-2</v>
      </c>
      <c r="F6" s="632">
        <v>0.19968527766217287</v>
      </c>
    </row>
    <row r="7" spans="1:7" ht="12.75">
      <c r="A7" s="250">
        <v>1971</v>
      </c>
      <c r="B7" s="633">
        <v>0.45227144312242362</v>
      </c>
      <c r="C7" s="633">
        <v>0.66520230648431222</v>
      </c>
      <c r="D7" s="633">
        <v>0.28325563733811843</v>
      </c>
      <c r="E7" s="633">
        <v>7.6384559707987132E-2</v>
      </c>
      <c r="F7" s="634">
        <v>0.202876944289791</v>
      </c>
    </row>
    <row r="8" spans="1:7" ht="12.75">
      <c r="A8" s="245">
        <v>1972</v>
      </c>
      <c r="B8" s="631">
        <v>0.47048089749246269</v>
      </c>
      <c r="C8" s="631">
        <v>0.67856476483853023</v>
      </c>
      <c r="D8" s="631">
        <v>0.25726472997978556</v>
      </c>
      <c r="E8" s="631">
        <v>8.1807510242497175E-2</v>
      </c>
      <c r="F8" s="632">
        <v>0.21112773411378857</v>
      </c>
    </row>
    <row r="9" spans="1:7" ht="12.75">
      <c r="A9" s="250">
        <v>1973</v>
      </c>
      <c r="B9" s="633">
        <v>0.46583869070976019</v>
      </c>
      <c r="C9" s="633">
        <v>0.657141116262842</v>
      </c>
      <c r="D9" s="633">
        <v>0.25160978411160778</v>
      </c>
      <c r="E9" s="633">
        <v>8.2172039637497182E-2</v>
      </c>
      <c r="F9" s="634">
        <v>0.21521708130398451</v>
      </c>
    </row>
    <row r="10" spans="1:7" ht="12.75">
      <c r="A10" s="245">
        <v>1974</v>
      </c>
      <c r="B10" s="631">
        <v>0.44292744144359425</v>
      </c>
      <c r="C10" s="631">
        <v>0.61495229740013135</v>
      </c>
      <c r="D10" s="631">
        <v>0.25010734940340806</v>
      </c>
      <c r="E10" s="631">
        <v>7.6001046016693996E-2</v>
      </c>
      <c r="F10" s="632">
        <v>0.20840378460670747</v>
      </c>
    </row>
    <row r="11" spans="1:7" ht="12.75">
      <c r="A11" s="250">
        <v>1975</v>
      </c>
      <c r="B11" s="633">
        <v>0.5297083873198678</v>
      </c>
      <c r="C11" s="633">
        <v>0.66161657151716491</v>
      </c>
      <c r="D11" s="633">
        <v>0.26776679077102694</v>
      </c>
      <c r="E11" s="633">
        <v>7.3838239716519455E-2</v>
      </c>
      <c r="F11" s="634">
        <v>0.20122331744123981</v>
      </c>
    </row>
    <row r="12" spans="1:7" ht="12.75">
      <c r="A12" s="245">
        <v>1976</v>
      </c>
      <c r="B12" s="631">
        <v>0.48565090913049813</v>
      </c>
      <c r="C12" s="631">
        <v>0.69264422674548287</v>
      </c>
      <c r="D12" s="631">
        <v>0.26153300494461268</v>
      </c>
      <c r="E12" s="631">
        <v>7.8903863106934383E-2</v>
      </c>
      <c r="F12" s="632">
        <v>0.209141083814401</v>
      </c>
    </row>
    <row r="13" spans="1:7" ht="12.75">
      <c r="A13" s="250">
        <v>1977</v>
      </c>
      <c r="B13" s="633">
        <v>0.50350512682804882</v>
      </c>
      <c r="C13" s="633">
        <v>0.68850307765066387</v>
      </c>
      <c r="D13" s="633">
        <v>0.25520087226107196</v>
      </c>
      <c r="E13" s="633">
        <v>8.6167008048263688E-2</v>
      </c>
      <c r="F13" s="634">
        <v>0.21310623079202912</v>
      </c>
    </row>
    <row r="14" spans="1:7" ht="12.75">
      <c r="A14" s="245">
        <v>1978</v>
      </c>
      <c r="B14" s="631">
        <v>0.49671115533155064</v>
      </c>
      <c r="C14" s="631">
        <v>0.63977859092434031</v>
      </c>
      <c r="D14" s="631">
        <v>0.25192559061738051</v>
      </c>
      <c r="E14" s="631">
        <v>9.1412952516612564E-2</v>
      </c>
      <c r="F14" s="632">
        <v>0.22432227951145034</v>
      </c>
    </row>
    <row r="15" spans="1:7" ht="12.75">
      <c r="A15" s="250">
        <v>1979</v>
      </c>
      <c r="B15" s="633">
        <v>0.49114112295501633</v>
      </c>
      <c r="C15" s="633">
        <v>0.57051143156360751</v>
      </c>
      <c r="D15" s="633">
        <v>0.24932650003482396</v>
      </c>
      <c r="E15" s="633">
        <v>9.173016065358261E-2</v>
      </c>
      <c r="F15" s="634">
        <v>0.21921564181591655</v>
      </c>
    </row>
    <row r="16" spans="1:7" ht="12.75">
      <c r="A16" s="245">
        <v>1980</v>
      </c>
      <c r="B16" s="631">
        <v>0.46336254092349033</v>
      </c>
      <c r="C16" s="631">
        <v>0.51033415624098444</v>
      </c>
      <c r="D16" s="631">
        <v>0.22281481872235931</v>
      </c>
      <c r="E16" s="631">
        <v>8.6431275739864158E-2</v>
      </c>
      <c r="F16" s="632">
        <v>0.21694625832888312</v>
      </c>
    </row>
    <row r="17" spans="1:6" ht="12.75">
      <c r="A17" s="250">
        <v>1981</v>
      </c>
      <c r="B17" s="633">
        <v>0.49520358780094759</v>
      </c>
      <c r="C17" s="633">
        <v>0.54369471796604496</v>
      </c>
      <c r="D17" s="633">
        <v>0.22168511111606892</v>
      </c>
      <c r="E17" s="633">
        <v>8.8848853779209216E-2</v>
      </c>
      <c r="F17" s="634">
        <v>0.22395516516916458</v>
      </c>
    </row>
    <row r="18" spans="1:6" ht="12.75">
      <c r="A18" s="245">
        <v>1982</v>
      </c>
      <c r="B18" s="631">
        <v>0.47093014237578767</v>
      </c>
      <c r="C18" s="631">
        <v>0.523813952136719</v>
      </c>
      <c r="D18" s="631">
        <v>0.21702172560817284</v>
      </c>
      <c r="E18" s="631">
        <v>9.2601483587992292E-2</v>
      </c>
      <c r="F18" s="632">
        <v>0.21969196916514333</v>
      </c>
    </row>
    <row r="19" spans="1:6" ht="12.75">
      <c r="A19" s="250">
        <v>1983</v>
      </c>
      <c r="B19" s="633">
        <v>0.4483647998665285</v>
      </c>
      <c r="C19" s="633">
        <v>0.51627529928233706</v>
      </c>
      <c r="D19" s="633">
        <v>0.23562621887346274</v>
      </c>
      <c r="E19" s="633">
        <v>9.1214095564088049E-2</v>
      </c>
      <c r="F19" s="634">
        <v>0.22265731994497509</v>
      </c>
    </row>
    <row r="20" spans="1:6" ht="12.75">
      <c r="A20" s="245">
        <v>1984</v>
      </c>
      <c r="B20" s="631">
        <v>0.48714547828434462</v>
      </c>
      <c r="C20" s="631">
        <v>0.49204815234325777</v>
      </c>
      <c r="D20" s="631">
        <v>0.24189016187094492</v>
      </c>
      <c r="E20" s="631">
        <v>9.0462933091483039E-2</v>
      </c>
      <c r="F20" s="632">
        <v>0.22570843870605864</v>
      </c>
    </row>
    <row r="21" spans="1:6" ht="12.75">
      <c r="A21" s="250">
        <v>1985</v>
      </c>
      <c r="B21" s="633">
        <v>0.49650284433149228</v>
      </c>
      <c r="C21" s="633">
        <v>0.52546663246846981</v>
      </c>
      <c r="D21" s="633">
        <v>0.2428133328352528</v>
      </c>
      <c r="E21" s="633">
        <v>8.8001910489760887E-2</v>
      </c>
      <c r="F21" s="634">
        <v>0.22745522523757414</v>
      </c>
    </row>
    <row r="22" spans="1:6" ht="12.75">
      <c r="A22" s="245">
        <v>1986</v>
      </c>
      <c r="B22" s="631">
        <v>0.47531729567586228</v>
      </c>
      <c r="C22" s="631">
        <v>0.51614368240249164</v>
      </c>
      <c r="D22" s="631">
        <v>0.25451892196321285</v>
      </c>
      <c r="E22" s="631">
        <v>9.0380216245756206E-2</v>
      </c>
      <c r="F22" s="632">
        <v>0.22469080554511672</v>
      </c>
    </row>
    <row r="23" spans="1:6" ht="12.75">
      <c r="A23" s="250">
        <v>1987</v>
      </c>
      <c r="B23" s="633">
        <v>0.47916804669098817</v>
      </c>
      <c r="C23" s="633">
        <v>0.50366811613289253</v>
      </c>
      <c r="D23" s="633">
        <v>0.24058785483785125</v>
      </c>
      <c r="E23" s="633">
        <v>9.8588699215951758E-2</v>
      </c>
      <c r="F23" s="634">
        <v>0.23499983630675789</v>
      </c>
    </row>
    <row r="24" spans="1:6" ht="12.75">
      <c r="A24" s="245">
        <v>1988</v>
      </c>
      <c r="B24" s="631">
        <v>0.48933531561849236</v>
      </c>
      <c r="C24" s="631">
        <v>0.4760786744243054</v>
      </c>
      <c r="D24" s="631">
        <v>0.23819832619503337</v>
      </c>
      <c r="E24" s="631">
        <v>9.9965545604262213E-2</v>
      </c>
      <c r="F24" s="632">
        <v>0.24000325885794482</v>
      </c>
    </row>
    <row r="25" spans="1:6" ht="12.75">
      <c r="A25" s="250">
        <v>1989</v>
      </c>
      <c r="B25" s="633">
        <v>0.51645152951118389</v>
      </c>
      <c r="C25" s="633">
        <v>0.45118191667823271</v>
      </c>
      <c r="D25" s="633">
        <v>0.24347576200879814</v>
      </c>
      <c r="E25" s="633">
        <v>9.9473588190591447E-2</v>
      </c>
      <c r="F25" s="634">
        <v>0.24082061069862615</v>
      </c>
    </row>
    <row r="26" spans="1:6" ht="12.75">
      <c r="A26" s="245">
        <v>1990</v>
      </c>
      <c r="B26" s="631">
        <v>0.52168546966484819</v>
      </c>
      <c r="C26" s="631">
        <v>0.41379449780335914</v>
      </c>
      <c r="D26" s="631">
        <v>0.22661267459758702</v>
      </c>
      <c r="E26" s="631">
        <v>0.10315915857107626</v>
      </c>
      <c r="F26" s="632">
        <v>0.23809129180715161</v>
      </c>
    </row>
    <row r="27" spans="1:6" ht="12.75">
      <c r="A27" s="250">
        <v>1991</v>
      </c>
      <c r="B27" s="633">
        <v>0.50714385670933526</v>
      </c>
      <c r="C27" s="633">
        <v>0.37930235701946446</v>
      </c>
      <c r="D27" s="633">
        <v>0.19550799256756221</v>
      </c>
      <c r="E27" s="633">
        <v>0.10267063782822072</v>
      </c>
      <c r="F27" s="634">
        <v>0.24035241980074079</v>
      </c>
    </row>
    <row r="28" spans="1:6" ht="12.75">
      <c r="A28" s="245">
        <v>1992</v>
      </c>
      <c r="B28" s="631">
        <v>0.49196660445299467</v>
      </c>
      <c r="C28" s="631">
        <v>0.36489432924137488</v>
      </c>
      <c r="D28" s="631">
        <v>0.18633623909719974</v>
      </c>
      <c r="E28" s="631">
        <v>0.10970565884553021</v>
      </c>
      <c r="F28" s="632">
        <v>0.24517120842066692</v>
      </c>
    </row>
    <row r="29" spans="1:6" ht="12.75">
      <c r="A29" s="250">
        <v>1993</v>
      </c>
      <c r="B29" s="633">
        <v>0.48082839465698612</v>
      </c>
      <c r="C29" s="633">
        <v>0.31542572141075881</v>
      </c>
      <c r="D29" s="633">
        <v>0.16399441446572188</v>
      </c>
      <c r="E29" s="633">
        <v>0.10926381592072887</v>
      </c>
      <c r="F29" s="634">
        <v>0.23902464825981171</v>
      </c>
    </row>
    <row r="30" spans="1:6" ht="12.75">
      <c r="A30" s="245">
        <v>1994</v>
      </c>
      <c r="B30" s="631">
        <v>0.46630602339030464</v>
      </c>
      <c r="C30" s="631">
        <v>0.28609560786216937</v>
      </c>
      <c r="D30" s="631">
        <v>0.15472332175531714</v>
      </c>
      <c r="E30" s="631">
        <v>8.9135213128902199E-2</v>
      </c>
      <c r="F30" s="632">
        <v>0.21155251404290654</v>
      </c>
    </row>
    <row r="31" spans="1:6" ht="12.75">
      <c r="A31" s="250">
        <v>1995</v>
      </c>
      <c r="B31" s="633">
        <v>0.52080586281807117</v>
      </c>
      <c r="C31" s="633">
        <v>0.2895795673217097</v>
      </c>
      <c r="D31" s="633">
        <v>0.15884931293171281</v>
      </c>
      <c r="E31" s="633">
        <v>7.7685230551472584E-2</v>
      </c>
      <c r="F31" s="634">
        <v>0.19173013486739141</v>
      </c>
    </row>
    <row r="32" spans="1:6" ht="12.75">
      <c r="A32" s="245">
        <v>1996</v>
      </c>
      <c r="B32" s="631">
        <v>0.53286365931098056</v>
      </c>
      <c r="C32" s="631">
        <v>0.29587678293179909</v>
      </c>
      <c r="D32" s="631">
        <v>0.14317505019449117</v>
      </c>
      <c r="E32" s="631">
        <v>7.3052212101496428E-2</v>
      </c>
      <c r="F32" s="632">
        <v>0.18553380080822271</v>
      </c>
    </row>
    <row r="33" spans="1:6" ht="12.75">
      <c r="A33" s="250">
        <v>1997</v>
      </c>
      <c r="B33" s="633">
        <v>0.52797061792572852</v>
      </c>
      <c r="C33" s="633">
        <v>0.26127510731888282</v>
      </c>
      <c r="D33" s="633">
        <v>0.14190498195699452</v>
      </c>
      <c r="E33" s="633">
        <v>6.2973989202378025E-2</v>
      </c>
      <c r="F33" s="634">
        <v>0.17556925788949468</v>
      </c>
    </row>
    <row r="34" spans="1:6" ht="12.75">
      <c r="A34" s="245">
        <v>1998</v>
      </c>
      <c r="B34" s="631">
        <v>0.55041857295787611</v>
      </c>
      <c r="C34" s="631">
        <v>0.29541108986615677</v>
      </c>
      <c r="D34" s="631">
        <v>0.12911735276161534</v>
      </c>
      <c r="E34" s="631">
        <v>5.5797204229902447E-2</v>
      </c>
      <c r="F34" s="632">
        <v>0.16433695075279697</v>
      </c>
    </row>
    <row r="35" spans="1:6" ht="12.75">
      <c r="A35" s="250">
        <v>1999</v>
      </c>
      <c r="B35" s="633">
        <v>0.53086005542451553</v>
      </c>
      <c r="C35" s="633">
        <v>0.27395672333848531</v>
      </c>
      <c r="D35" s="633">
        <v>0.11996876906176823</v>
      </c>
      <c r="E35" s="633">
        <v>4.8801405681295235E-2</v>
      </c>
      <c r="F35" s="634">
        <v>0.15236893879324373</v>
      </c>
    </row>
    <row r="36" spans="1:6" ht="12.75">
      <c r="A36" s="245">
        <v>2000</v>
      </c>
      <c r="B36" s="631">
        <v>0.52966540180458666</v>
      </c>
      <c r="C36" s="631">
        <v>0.27669504564570724</v>
      </c>
      <c r="D36" s="631">
        <v>0.10843646783116792</v>
      </c>
      <c r="E36" s="631">
        <v>4.2928299102201452E-2</v>
      </c>
      <c r="F36" s="632">
        <v>0.1466911278664273</v>
      </c>
    </row>
    <row r="37" spans="1:6" ht="12.75">
      <c r="A37" s="250">
        <v>2001</v>
      </c>
      <c r="B37" s="633">
        <v>0.52538101586628227</v>
      </c>
      <c r="C37" s="633">
        <v>0.2721313167810871</v>
      </c>
      <c r="D37" s="633">
        <v>0.1106016614382923</v>
      </c>
      <c r="E37" s="633">
        <v>4.7175249807840124E-2</v>
      </c>
      <c r="F37" s="634">
        <v>0.14861750688948497</v>
      </c>
    </row>
    <row r="38" spans="1:6" ht="12.75">
      <c r="A38" s="245">
        <v>2002</v>
      </c>
      <c r="B38" s="631">
        <v>0.49636910798085698</v>
      </c>
      <c r="C38" s="631">
        <v>0.23993489396332998</v>
      </c>
      <c r="D38" s="631">
        <v>0.10100363724062936</v>
      </c>
      <c r="E38" s="631">
        <v>4.3769376760853934E-2</v>
      </c>
      <c r="F38" s="632">
        <v>0.1380702372114013</v>
      </c>
    </row>
    <row r="39" spans="1:6" ht="12.75">
      <c r="A39" s="250">
        <v>2003</v>
      </c>
      <c r="B39" s="633">
        <v>0.45698004077628535</v>
      </c>
      <c r="C39" s="633">
        <v>0.24203723649792275</v>
      </c>
      <c r="D39" s="633">
        <v>9.7556886682097235E-2</v>
      </c>
      <c r="E39" s="633">
        <v>3.8254766154165232E-2</v>
      </c>
      <c r="F39" s="634">
        <v>0.12892329587527385</v>
      </c>
    </row>
    <row r="40" spans="1:6" ht="12.75">
      <c r="A40" s="245">
        <v>2004</v>
      </c>
      <c r="B40" s="631">
        <v>0.46339567023836287</v>
      </c>
      <c r="C40" s="631">
        <v>0.24300593153052169</v>
      </c>
      <c r="D40" s="631">
        <v>9.9747973891706157E-2</v>
      </c>
      <c r="E40" s="631">
        <v>3.0983733539891558E-2</v>
      </c>
      <c r="F40" s="632">
        <v>0.12070798015782855</v>
      </c>
    </row>
    <row r="41" spans="1:6" ht="12.75">
      <c r="A41" s="250">
        <v>2005</v>
      </c>
      <c r="B41" s="633">
        <v>0.50374759556921445</v>
      </c>
      <c r="C41" s="633">
        <v>0.24569976544175137</v>
      </c>
      <c r="D41" s="633">
        <v>8.9238904451778275E-2</v>
      </c>
      <c r="E41" s="633">
        <v>3.0116090194791077E-2</v>
      </c>
      <c r="F41" s="634">
        <v>0.11783970873303035</v>
      </c>
    </row>
    <row r="42" spans="1:6" ht="12.75">
      <c r="A42" s="245">
        <v>2006</v>
      </c>
      <c r="B42" s="631">
        <v>0.48341209215060121</v>
      </c>
      <c r="C42" s="631">
        <v>0.2214484679665738</v>
      </c>
      <c r="D42" s="631">
        <v>8.6026948347794924E-2</v>
      </c>
      <c r="E42" s="631">
        <v>2.7707977483323536E-2</v>
      </c>
      <c r="F42" s="632">
        <v>0.11059856477011078</v>
      </c>
    </row>
    <row r="43" spans="1:6" ht="12.75">
      <c r="A43" s="250">
        <v>2007</v>
      </c>
      <c r="B43" s="633">
        <v>0.51175186617111879</v>
      </c>
      <c r="C43" s="633">
        <v>0.21990293347077267</v>
      </c>
      <c r="D43" s="633">
        <v>9.4116062930827568E-2</v>
      </c>
      <c r="E43" s="633">
        <v>2.559855334538879E-2</v>
      </c>
      <c r="F43" s="634">
        <v>0.10472580864007115</v>
      </c>
    </row>
    <row r="44" spans="1:6" ht="12.75">
      <c r="A44" s="245">
        <v>2008</v>
      </c>
      <c r="B44" s="631">
        <v>0.48980772419208313</v>
      </c>
      <c r="C44" s="631">
        <v>0.24030931871574002</v>
      </c>
      <c r="D44" s="631">
        <v>9.955606145035617E-2</v>
      </c>
      <c r="E44" s="631">
        <v>2.7572131580295263E-2</v>
      </c>
      <c r="F44" s="632">
        <v>0.1092793089423021</v>
      </c>
    </row>
    <row r="45" spans="1:6" ht="12.75">
      <c r="A45" s="255">
        <v>2009</v>
      </c>
      <c r="B45" s="635">
        <v>0.49636532692808105</v>
      </c>
      <c r="C45" s="635">
        <v>0.24168497613455564</v>
      </c>
      <c r="D45" s="635">
        <v>9.2839989687048805E-2</v>
      </c>
      <c r="E45" s="635">
        <v>2.9983339660044708E-2</v>
      </c>
      <c r="F45" s="636">
        <v>0.11741210852204458</v>
      </c>
    </row>
    <row r="46" spans="1:6" ht="12.75">
      <c r="A46" s="245">
        <v>2010</v>
      </c>
      <c r="B46" s="631">
        <v>0.44221774382391227</v>
      </c>
      <c r="C46" s="631">
        <v>0.23684210526315788</v>
      </c>
      <c r="D46" s="631">
        <v>8.8826255944105509E-2</v>
      </c>
      <c r="E46" s="631">
        <v>2.7077416319631998E-2</v>
      </c>
      <c r="F46" s="632">
        <v>0.10814818716459455</v>
      </c>
    </row>
    <row r="47" spans="1:6" ht="12.75">
      <c r="A47" s="250"/>
      <c r="B47" s="284"/>
      <c r="C47" s="284"/>
      <c r="D47" s="284"/>
      <c r="E47" s="284"/>
      <c r="F47" s="285"/>
    </row>
    <row r="48" spans="1:6" ht="12.75">
      <c r="A48" s="286" t="s">
        <v>204</v>
      </c>
    </row>
  </sheetData>
  <mergeCells count="1">
    <mergeCell ref="A3:F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1"/>
  <sheetViews>
    <sheetView topLeftCell="A28" zoomScaleNormal="100" workbookViewId="0">
      <selection activeCell="A49" sqref="A49"/>
    </sheetView>
  </sheetViews>
  <sheetFormatPr defaultColWidth="8.28515625" defaultRowHeight="12.75"/>
  <cols>
    <col min="1" max="1" width="6.7109375" style="304" customWidth="1"/>
    <col min="2" max="10" width="9.5703125" style="303" customWidth="1"/>
    <col min="11" max="16384" width="8.28515625" style="288"/>
  </cols>
  <sheetData>
    <row r="3" spans="1:10" ht="33.75" customHeight="1">
      <c r="A3" s="693" t="s">
        <v>426</v>
      </c>
      <c r="B3" s="693"/>
      <c r="C3" s="693"/>
      <c r="D3" s="693"/>
      <c r="E3" s="693"/>
      <c r="F3" s="693"/>
      <c r="G3" s="693"/>
      <c r="H3" s="693"/>
      <c r="I3" s="693"/>
      <c r="J3" s="693"/>
    </row>
    <row r="5" spans="1:10" ht="38.25">
      <c r="A5" s="289" t="s">
        <v>107</v>
      </c>
      <c r="B5" s="290" t="s">
        <v>206</v>
      </c>
      <c r="C5" s="291" t="s">
        <v>207</v>
      </c>
      <c r="D5" s="290" t="s">
        <v>185</v>
      </c>
      <c r="E5" s="291" t="s">
        <v>208</v>
      </c>
      <c r="F5" s="290" t="s">
        <v>209</v>
      </c>
      <c r="G5" s="291" t="s">
        <v>210</v>
      </c>
      <c r="H5" s="291" t="s">
        <v>211</v>
      </c>
      <c r="I5" s="291" t="s">
        <v>212</v>
      </c>
      <c r="J5" s="292" t="s">
        <v>141</v>
      </c>
    </row>
    <row r="6" spans="1:10">
      <c r="A6" s="293">
        <v>1970</v>
      </c>
      <c r="B6" s="294">
        <v>33</v>
      </c>
      <c r="C6" s="294">
        <v>14.3</v>
      </c>
      <c r="D6" s="294">
        <v>2.1</v>
      </c>
      <c r="E6" s="294">
        <v>13.9</v>
      </c>
      <c r="F6" s="294">
        <v>1</v>
      </c>
      <c r="G6" s="294">
        <v>6</v>
      </c>
      <c r="H6" s="294" t="s">
        <v>119</v>
      </c>
      <c r="I6" s="294" t="s">
        <v>119</v>
      </c>
      <c r="J6" s="295">
        <v>70.2</v>
      </c>
    </row>
    <row r="7" spans="1:10">
      <c r="A7" s="296">
        <v>1971</v>
      </c>
      <c r="B7" s="297">
        <v>33.700000000000003</v>
      </c>
      <c r="C7" s="297">
        <v>14</v>
      </c>
      <c r="D7" s="297">
        <v>1.9</v>
      </c>
      <c r="E7" s="297">
        <v>13.7</v>
      </c>
      <c r="F7" s="297">
        <v>0.5</v>
      </c>
      <c r="G7" s="297">
        <v>5.8</v>
      </c>
      <c r="H7" s="297" t="s">
        <v>119</v>
      </c>
      <c r="I7" s="297" t="s">
        <v>119</v>
      </c>
      <c r="J7" s="298">
        <v>69.7</v>
      </c>
    </row>
    <row r="8" spans="1:10">
      <c r="A8" s="293">
        <v>1972</v>
      </c>
      <c r="B8" s="294">
        <v>35.1</v>
      </c>
      <c r="C8" s="294">
        <v>14.3</v>
      </c>
      <c r="D8" s="294">
        <v>2</v>
      </c>
      <c r="E8" s="294">
        <v>14.6</v>
      </c>
      <c r="F8" s="294">
        <v>0.2</v>
      </c>
      <c r="G8" s="294">
        <v>6.6</v>
      </c>
      <c r="H8" s="294" t="s">
        <v>119</v>
      </c>
      <c r="I8" s="294" t="s">
        <v>119</v>
      </c>
      <c r="J8" s="295">
        <v>72.8</v>
      </c>
    </row>
    <row r="9" spans="1:10">
      <c r="A9" s="296">
        <v>1973</v>
      </c>
      <c r="B9" s="297">
        <v>37.1</v>
      </c>
      <c r="C9" s="297">
        <v>15.1</v>
      </c>
      <c r="D9" s="297">
        <v>2.1</v>
      </c>
      <c r="E9" s="297">
        <v>13.3</v>
      </c>
      <c r="F9" s="297">
        <v>0.3</v>
      </c>
      <c r="G9" s="297">
        <v>7</v>
      </c>
      <c r="H9" s="297" t="s">
        <v>119</v>
      </c>
      <c r="I9" s="297" t="s">
        <v>119</v>
      </c>
      <c r="J9" s="298">
        <v>74.900000000000006</v>
      </c>
    </row>
    <row r="10" spans="1:10">
      <c r="A10" s="293">
        <v>1974</v>
      </c>
      <c r="B10" s="294">
        <v>34.200000000000003</v>
      </c>
      <c r="C10" s="294">
        <v>15.3</v>
      </c>
      <c r="D10" s="294">
        <v>2.1</v>
      </c>
      <c r="E10" s="294">
        <v>14.2</v>
      </c>
      <c r="F10" s="294">
        <v>0.3</v>
      </c>
      <c r="G10" s="294">
        <v>6.2</v>
      </c>
      <c r="H10" s="294" t="s">
        <v>119</v>
      </c>
      <c r="I10" s="294" t="s">
        <v>119</v>
      </c>
      <c r="J10" s="295">
        <v>72.3</v>
      </c>
    </row>
    <row r="11" spans="1:10">
      <c r="A11" s="296">
        <v>1975</v>
      </c>
      <c r="B11" s="297">
        <v>38.200000000000003</v>
      </c>
      <c r="C11" s="297">
        <v>15.7</v>
      </c>
      <c r="D11" s="297">
        <v>2</v>
      </c>
      <c r="E11" s="297">
        <v>13</v>
      </c>
      <c r="F11" s="297">
        <v>0.3</v>
      </c>
      <c r="G11" s="297">
        <v>6.1</v>
      </c>
      <c r="H11" s="297" t="s">
        <v>119</v>
      </c>
      <c r="I11" s="297" t="s">
        <v>119</v>
      </c>
      <c r="J11" s="298">
        <v>75.400000000000006</v>
      </c>
    </row>
    <row r="12" spans="1:10">
      <c r="A12" s="293">
        <v>1976</v>
      </c>
      <c r="B12" s="294">
        <v>40.4</v>
      </c>
      <c r="C12" s="294">
        <v>17.8</v>
      </c>
      <c r="D12" s="294">
        <v>2.1</v>
      </c>
      <c r="E12" s="294">
        <v>14.8</v>
      </c>
      <c r="F12" s="294">
        <v>0.4</v>
      </c>
      <c r="G12" s="294">
        <v>6.4</v>
      </c>
      <c r="H12" s="294" t="s">
        <v>119</v>
      </c>
      <c r="I12" s="294" t="s">
        <v>119</v>
      </c>
      <c r="J12" s="295">
        <v>81.900000000000006</v>
      </c>
    </row>
    <row r="13" spans="1:10">
      <c r="A13" s="296">
        <v>1977</v>
      </c>
      <c r="B13" s="297">
        <v>42</v>
      </c>
      <c r="C13" s="297">
        <v>18.600000000000001</v>
      </c>
      <c r="D13" s="297">
        <v>2.1</v>
      </c>
      <c r="E13" s="297">
        <v>13.1</v>
      </c>
      <c r="F13" s="297">
        <v>0.3</v>
      </c>
      <c r="G13" s="297">
        <v>6.7</v>
      </c>
      <c r="H13" s="297" t="s">
        <v>119</v>
      </c>
      <c r="I13" s="297" t="s">
        <v>119</v>
      </c>
      <c r="J13" s="298">
        <v>82.7</v>
      </c>
    </row>
    <row r="14" spans="1:10">
      <c r="A14" s="293">
        <v>1978</v>
      </c>
      <c r="B14" s="294">
        <v>43.1</v>
      </c>
      <c r="C14" s="294">
        <v>18.100000000000001</v>
      </c>
      <c r="D14" s="294">
        <v>2.2000000000000002</v>
      </c>
      <c r="E14" s="294">
        <v>12.8</v>
      </c>
      <c r="F14" s="294">
        <v>0.3</v>
      </c>
      <c r="G14" s="294">
        <v>6.9</v>
      </c>
      <c r="H14" s="294" t="s">
        <v>119</v>
      </c>
      <c r="I14" s="294" t="s">
        <v>119</v>
      </c>
      <c r="J14" s="295">
        <v>83.5</v>
      </c>
    </row>
    <row r="15" spans="1:10">
      <c r="A15" s="296">
        <v>1979</v>
      </c>
      <c r="B15" s="297">
        <v>42.9</v>
      </c>
      <c r="C15" s="297">
        <v>18.8</v>
      </c>
      <c r="D15" s="297">
        <v>2.2999999999999998</v>
      </c>
      <c r="E15" s="297">
        <v>10.3</v>
      </c>
      <c r="F15" s="297">
        <v>0.4</v>
      </c>
      <c r="G15" s="297">
        <v>6.6</v>
      </c>
      <c r="H15" s="297" t="s">
        <v>119</v>
      </c>
      <c r="I15" s="297" t="s">
        <v>119</v>
      </c>
      <c r="J15" s="298">
        <v>81.2</v>
      </c>
    </row>
    <row r="16" spans="1:10">
      <c r="A16" s="293">
        <v>1980</v>
      </c>
      <c r="B16" s="294">
        <v>41.4</v>
      </c>
      <c r="C16" s="294">
        <v>17.2</v>
      </c>
      <c r="D16" s="294">
        <v>2.2999999999999998</v>
      </c>
      <c r="E16" s="294">
        <v>10</v>
      </c>
      <c r="F16" s="294">
        <v>0.7</v>
      </c>
      <c r="G16" s="294">
        <v>6.5</v>
      </c>
      <c r="H16" s="294" t="s">
        <v>119</v>
      </c>
      <c r="I16" s="294" t="s">
        <v>119</v>
      </c>
      <c r="J16" s="295">
        <v>78</v>
      </c>
    </row>
    <row r="17" spans="1:10">
      <c r="A17" s="296">
        <v>1981</v>
      </c>
      <c r="B17" s="297">
        <v>40.799999999999997</v>
      </c>
      <c r="C17" s="297">
        <v>16.7</v>
      </c>
      <c r="D17" s="297">
        <v>2.2999999999999998</v>
      </c>
      <c r="E17" s="297">
        <v>7.6</v>
      </c>
      <c r="F17" s="297">
        <v>0.5</v>
      </c>
      <c r="G17" s="297">
        <v>6.8</v>
      </c>
      <c r="H17" s="297" t="s">
        <v>119</v>
      </c>
      <c r="I17" s="297" t="s">
        <v>119</v>
      </c>
      <c r="J17" s="298">
        <v>74.599999999999994</v>
      </c>
    </row>
    <row r="18" spans="1:10">
      <c r="A18" s="293">
        <v>1982</v>
      </c>
      <c r="B18" s="294">
        <v>41.1</v>
      </c>
      <c r="C18" s="294">
        <v>16.5</v>
      </c>
      <c r="D18" s="294">
        <v>2.2999999999999998</v>
      </c>
      <c r="E18" s="294">
        <v>6.5</v>
      </c>
      <c r="F18" s="294">
        <v>0.6</v>
      </c>
      <c r="G18" s="294">
        <v>7</v>
      </c>
      <c r="H18" s="294" t="s">
        <v>119</v>
      </c>
      <c r="I18" s="294" t="s">
        <v>119</v>
      </c>
      <c r="J18" s="295">
        <v>74</v>
      </c>
    </row>
    <row r="19" spans="1:10">
      <c r="A19" s="296">
        <v>1983</v>
      </c>
      <c r="B19" s="297">
        <v>41.841944444444444</v>
      </c>
      <c r="C19" s="297">
        <v>19.158055555555556</v>
      </c>
      <c r="D19" s="297">
        <v>2.355</v>
      </c>
      <c r="E19" s="297">
        <v>6.503333333333333</v>
      </c>
      <c r="F19" s="297">
        <v>1.1030555555555555</v>
      </c>
      <c r="G19" s="297">
        <v>6.2938888888888886</v>
      </c>
      <c r="H19" s="297">
        <v>0.11527777777777777</v>
      </c>
      <c r="I19" s="297" t="s">
        <v>119</v>
      </c>
      <c r="J19" s="298">
        <v>77.370555555555555</v>
      </c>
    </row>
    <row r="20" spans="1:10">
      <c r="A20" s="293">
        <v>1984</v>
      </c>
      <c r="B20" s="294">
        <v>43.490555555555552</v>
      </c>
      <c r="C20" s="294">
        <v>20.156666666666666</v>
      </c>
      <c r="D20" s="294">
        <v>2.4619444444444443</v>
      </c>
      <c r="E20" s="294">
        <v>6.1380555555555558</v>
      </c>
      <c r="F20" s="294">
        <v>1.6225000000000001</v>
      </c>
      <c r="G20" s="294">
        <v>6.7125000000000004</v>
      </c>
      <c r="H20" s="294">
        <v>0.12805555555555553</v>
      </c>
      <c r="I20" s="294" t="s">
        <v>119</v>
      </c>
      <c r="J20" s="295">
        <v>80.71027777777779</v>
      </c>
    </row>
    <row r="21" spans="1:10">
      <c r="A21" s="296">
        <v>1985</v>
      </c>
      <c r="B21" s="297">
        <v>43.865833333333335</v>
      </c>
      <c r="C21" s="297">
        <v>20.838888888888889</v>
      </c>
      <c r="D21" s="297">
        <v>2.6188888888888888</v>
      </c>
      <c r="E21" s="297">
        <v>6.5858333333333334</v>
      </c>
      <c r="F21" s="297">
        <v>1.8172222222222221</v>
      </c>
      <c r="G21" s="297">
        <v>6.4138888888888888</v>
      </c>
      <c r="H21" s="297">
        <v>0.11527777777777777</v>
      </c>
      <c r="I21" s="297" t="s">
        <v>119</v>
      </c>
      <c r="J21" s="298">
        <v>82.255833333333328</v>
      </c>
    </row>
    <row r="22" spans="1:10">
      <c r="A22" s="293">
        <v>1986</v>
      </c>
      <c r="B22" s="294">
        <v>46.054722222222217</v>
      </c>
      <c r="C22" s="294">
        <v>20.897777777777776</v>
      </c>
      <c r="D22" s="294">
        <v>2.6150000000000002</v>
      </c>
      <c r="E22" s="294">
        <v>7.6102777777777773</v>
      </c>
      <c r="F22" s="294">
        <v>1.7413888888888889</v>
      </c>
      <c r="G22" s="294">
        <v>7.5944444444444441</v>
      </c>
      <c r="H22" s="294">
        <v>7.6666666666666675E-2</v>
      </c>
      <c r="I22" s="294" t="s">
        <v>119</v>
      </c>
      <c r="J22" s="295">
        <v>86.590277777777771</v>
      </c>
    </row>
    <row r="23" spans="1:10">
      <c r="A23" s="296">
        <v>1987</v>
      </c>
      <c r="B23" s="297">
        <v>47.93888888888889</v>
      </c>
      <c r="C23" s="297">
        <v>21.510833333333331</v>
      </c>
      <c r="D23" s="297">
        <v>2.6319444444444442</v>
      </c>
      <c r="E23" s="297">
        <v>9.3294444444444427</v>
      </c>
      <c r="F23" s="297">
        <v>1.2113888888888888</v>
      </c>
      <c r="G23" s="297">
        <v>8.0250000000000004</v>
      </c>
      <c r="H23" s="297">
        <v>6.3888888888888884E-2</v>
      </c>
      <c r="I23" s="297" t="s">
        <v>119</v>
      </c>
      <c r="J23" s="298">
        <v>90.711388888888891</v>
      </c>
    </row>
    <row r="24" spans="1:10">
      <c r="A24" s="293">
        <v>1988</v>
      </c>
      <c r="B24" s="294">
        <v>49.726944444444442</v>
      </c>
      <c r="C24" s="294">
        <v>22.657777777777778</v>
      </c>
      <c r="D24" s="294">
        <v>2.6080555555555556</v>
      </c>
      <c r="E24" s="294">
        <v>7.7922222222222217</v>
      </c>
      <c r="F24" s="294">
        <v>1.1355555555555554</v>
      </c>
      <c r="G24" s="294">
        <v>8.9152777777777779</v>
      </c>
      <c r="H24" s="294">
        <v>5.1111111111111107E-2</v>
      </c>
      <c r="I24" s="294" t="s">
        <v>119</v>
      </c>
      <c r="J24" s="295">
        <v>92.886944444444438</v>
      </c>
    </row>
    <row r="25" spans="1:10">
      <c r="A25" s="296">
        <v>1989</v>
      </c>
      <c r="B25" s="297">
        <v>51.532499999999999</v>
      </c>
      <c r="C25" s="297">
        <v>21.362500000000001</v>
      </c>
      <c r="D25" s="297">
        <v>2.5099999999999998</v>
      </c>
      <c r="E25" s="297">
        <v>7.9827777777777778</v>
      </c>
      <c r="F25" s="297">
        <v>1.0708333333333333</v>
      </c>
      <c r="G25" s="297">
        <v>9.8772222222222226</v>
      </c>
      <c r="H25" s="297">
        <v>3.8333333333333337E-2</v>
      </c>
      <c r="I25" s="297" t="s">
        <v>119</v>
      </c>
      <c r="J25" s="298">
        <v>94.374166666666667</v>
      </c>
    </row>
    <row r="26" spans="1:10">
      <c r="A26" s="293">
        <v>1990</v>
      </c>
      <c r="B26" s="294">
        <v>48.750277777777775</v>
      </c>
      <c r="C26" s="294">
        <v>21.233888888888899</v>
      </c>
      <c r="D26" s="294">
        <v>2.4750000000000001</v>
      </c>
      <c r="E26" s="294">
        <v>7.9127777777777775</v>
      </c>
      <c r="F26" s="294">
        <v>0.69222222222222218</v>
      </c>
      <c r="G26" s="294">
        <v>10.271111111111111</v>
      </c>
      <c r="H26" s="294">
        <v>2.5555555555555554E-2</v>
      </c>
      <c r="I26" s="294" t="s">
        <v>119</v>
      </c>
      <c r="J26" s="295">
        <v>91.360833333333332</v>
      </c>
    </row>
    <row r="27" spans="1:10">
      <c r="A27" s="296">
        <v>1991</v>
      </c>
      <c r="B27" s="297">
        <v>49.814444444444447</v>
      </c>
      <c r="C27" s="297">
        <v>19.603055555555553</v>
      </c>
      <c r="D27" s="297">
        <v>2.4030555555555555</v>
      </c>
      <c r="E27" s="297">
        <v>9.3541666666666661</v>
      </c>
      <c r="F27" s="297">
        <v>0.5625</v>
      </c>
      <c r="G27" s="297">
        <v>8.9566666666666652</v>
      </c>
      <c r="H27" s="297">
        <v>1.2777777777777777E-2</v>
      </c>
      <c r="I27" s="297" t="s">
        <v>119</v>
      </c>
      <c r="J27" s="298">
        <v>90.706666666666663</v>
      </c>
    </row>
    <row r="28" spans="1:10">
      <c r="A28" s="293">
        <v>1992</v>
      </c>
      <c r="B28" s="294">
        <v>50.922222222222217</v>
      </c>
      <c r="C28" s="294">
        <v>19.029722222222222</v>
      </c>
      <c r="D28" s="294">
        <v>2.4719444444444445</v>
      </c>
      <c r="E28" s="294">
        <v>10.664166666666667</v>
      </c>
      <c r="F28" s="294">
        <v>0.48666666666666664</v>
      </c>
      <c r="G28" s="294">
        <v>9.544722222222223</v>
      </c>
      <c r="H28" s="294">
        <v>2.361111111111111E-2</v>
      </c>
      <c r="I28" s="294" t="s">
        <v>119</v>
      </c>
      <c r="J28" s="295">
        <v>93.143055555555534</v>
      </c>
    </row>
    <row r="29" spans="1:10">
      <c r="A29" s="296">
        <v>1993</v>
      </c>
      <c r="B29" s="297">
        <v>48.392499999999998</v>
      </c>
      <c r="C29" s="297">
        <v>19.138055555555553</v>
      </c>
      <c r="D29" s="297">
        <v>2.34</v>
      </c>
      <c r="E29" s="297">
        <v>10.701666666666666</v>
      </c>
      <c r="F29" s="297">
        <v>0.30277777777777776</v>
      </c>
      <c r="G29" s="297">
        <v>9.6663888888888891</v>
      </c>
      <c r="H29" s="297">
        <v>3.2222222222222222E-2</v>
      </c>
      <c r="I29" s="297" t="s">
        <v>119</v>
      </c>
      <c r="J29" s="298">
        <v>90.573611111111106</v>
      </c>
    </row>
    <row r="30" spans="1:10">
      <c r="A30" s="293">
        <v>1994</v>
      </c>
      <c r="B30" s="294">
        <v>48.950555555555553</v>
      </c>
      <c r="C30" s="294">
        <v>20.18611111111111</v>
      </c>
      <c r="D30" s="294">
        <v>2.4688888888888885</v>
      </c>
      <c r="E30" s="294">
        <v>12.614722222222223</v>
      </c>
      <c r="F30" s="294">
        <v>0.21638888888888888</v>
      </c>
      <c r="G30" s="294">
        <v>9.7916666666666661</v>
      </c>
      <c r="H30" s="294">
        <v>2.2499999999999999E-2</v>
      </c>
      <c r="I30" s="294" t="s">
        <v>119</v>
      </c>
      <c r="J30" s="295">
        <v>94.250833333333318</v>
      </c>
    </row>
    <row r="31" spans="1:10">
      <c r="A31" s="296">
        <v>1995</v>
      </c>
      <c r="B31" s="297">
        <v>49.910277777777772</v>
      </c>
      <c r="C31" s="297">
        <v>20.789166666666667</v>
      </c>
      <c r="D31" s="297">
        <v>2.7180555555555554</v>
      </c>
      <c r="E31" s="297">
        <v>12.403333333333332</v>
      </c>
      <c r="F31" s="297">
        <v>0.19472222222222224</v>
      </c>
      <c r="G31" s="297">
        <v>9.8674999999999997</v>
      </c>
      <c r="H31" s="297">
        <v>3.2222222222222222E-2</v>
      </c>
      <c r="I31" s="297" t="s">
        <v>119</v>
      </c>
      <c r="J31" s="298">
        <v>95.915277777777774</v>
      </c>
    </row>
    <row r="32" spans="1:10">
      <c r="A32" s="293">
        <v>1996</v>
      </c>
      <c r="B32" s="294">
        <v>49.334444444444443</v>
      </c>
      <c r="C32" s="294">
        <v>21.2</v>
      </c>
      <c r="D32" s="294">
        <v>3.0680555555555555</v>
      </c>
      <c r="E32" s="294">
        <v>13.138611111111111</v>
      </c>
      <c r="F32" s="294">
        <v>0.11888888888888889</v>
      </c>
      <c r="G32" s="294">
        <v>9.8427777777777781</v>
      </c>
      <c r="H32" s="294">
        <v>0</v>
      </c>
      <c r="I32" s="294" t="s">
        <v>119</v>
      </c>
      <c r="J32" s="295">
        <v>96.702777777777783</v>
      </c>
    </row>
    <row r="33" spans="1:10">
      <c r="A33" s="296">
        <v>1997</v>
      </c>
      <c r="B33" s="297">
        <v>48.322777777777773</v>
      </c>
      <c r="C33" s="297">
        <v>21.6</v>
      </c>
      <c r="D33" s="297">
        <v>2.9538888888888888</v>
      </c>
      <c r="E33" s="297">
        <v>15.584444444444443</v>
      </c>
      <c r="F33" s="297">
        <v>0.35694444444444445</v>
      </c>
      <c r="G33" s="297">
        <v>10.138888888888889</v>
      </c>
      <c r="H33" s="297">
        <v>7.7777777777777765E-2</v>
      </c>
      <c r="I33" s="297" t="s">
        <v>119</v>
      </c>
      <c r="J33" s="298">
        <v>99.1</v>
      </c>
    </row>
    <row r="34" spans="1:10">
      <c r="A34" s="293">
        <v>1998</v>
      </c>
      <c r="B34" s="294">
        <v>47.023055555555558</v>
      </c>
      <c r="C34" s="294">
        <v>26.5</v>
      </c>
      <c r="D34" s="294">
        <v>2.7788888888888885</v>
      </c>
      <c r="E34" s="294">
        <v>17.782499999999999</v>
      </c>
      <c r="F34" s="294">
        <v>0.42194444444444446</v>
      </c>
      <c r="G34" s="294">
        <v>9.6322222222222234</v>
      </c>
      <c r="H34" s="294">
        <v>3.8888888888888883E-2</v>
      </c>
      <c r="I34" s="294" t="s">
        <v>119</v>
      </c>
      <c r="J34" s="295">
        <v>104.17750000000001</v>
      </c>
    </row>
    <row r="35" spans="1:10">
      <c r="A35" s="296">
        <v>1999</v>
      </c>
      <c r="B35" s="297">
        <v>47.228611111111107</v>
      </c>
      <c r="C35" s="297">
        <v>27</v>
      </c>
      <c r="D35" s="297">
        <v>3.016111111111111</v>
      </c>
      <c r="E35" s="297">
        <v>17.37</v>
      </c>
      <c r="F35" s="297">
        <v>0.4433333333333333</v>
      </c>
      <c r="G35" s="297">
        <v>9.7108333333333334</v>
      </c>
      <c r="H35" s="297">
        <v>4.3611111111111107E-2</v>
      </c>
      <c r="I35" s="297">
        <v>9.3888888888888883E-2</v>
      </c>
      <c r="J35" s="298">
        <v>104.90638888888887</v>
      </c>
    </row>
    <row r="36" spans="1:10">
      <c r="A36" s="293">
        <v>2000</v>
      </c>
      <c r="B36" s="294">
        <v>46.534444444444446</v>
      </c>
      <c r="C36" s="294">
        <v>26.1</v>
      </c>
      <c r="D36" s="294">
        <v>3.1949999999999998</v>
      </c>
      <c r="E36" s="294">
        <v>16.873888888888885</v>
      </c>
      <c r="F36" s="294">
        <v>0.44611111111111107</v>
      </c>
      <c r="G36" s="294">
        <v>10.832777777777777</v>
      </c>
      <c r="H36" s="294">
        <v>0.125</v>
      </c>
      <c r="I36" s="294">
        <v>0.25688353333333336</v>
      </c>
      <c r="J36" s="295">
        <v>104.36410575555556</v>
      </c>
    </row>
    <row r="37" spans="1:10">
      <c r="A37" s="296">
        <v>2001</v>
      </c>
      <c r="B37" s="297">
        <f>48449.8378272/1000</f>
        <v>48.4498378272</v>
      </c>
      <c r="C37" s="297">
        <v>26.642777777777777</v>
      </c>
      <c r="D37" s="297">
        <v>2.8630555555555555</v>
      </c>
      <c r="E37" s="297">
        <v>16.156944444444445</v>
      </c>
      <c r="F37" s="297">
        <v>0.48499999999999999</v>
      </c>
      <c r="G37" s="297">
        <v>10.183888888888889</v>
      </c>
      <c r="H37" s="297">
        <v>0.12666666666666665</v>
      </c>
      <c r="I37" s="297">
        <v>0.34079189999999998</v>
      </c>
      <c r="J37" s="298">
        <f>SUM(B37:I37)</f>
        <v>105.24896306053334</v>
      </c>
    </row>
    <row r="38" spans="1:10">
      <c r="A38" s="293">
        <v>2002</v>
      </c>
      <c r="B38" s="294">
        <f>48882.3410352/1000</f>
        <v>48.8823410352</v>
      </c>
      <c r="C38" s="294">
        <v>30.269166666666663</v>
      </c>
      <c r="D38" s="294">
        <v>2.8680555555555558</v>
      </c>
      <c r="E38" s="294">
        <v>14.253333333333332</v>
      </c>
      <c r="F38" s="294">
        <v>0.51611111111111108</v>
      </c>
      <c r="G38" s="294">
        <v>9.2994444444444433</v>
      </c>
      <c r="H38" s="294">
        <v>0.14583333333333331</v>
      </c>
      <c r="I38" s="294">
        <v>0.58026613333333332</v>
      </c>
      <c r="J38" s="295">
        <f>SUM(B38:I38)</f>
        <v>106.81455161297778</v>
      </c>
    </row>
    <row r="39" spans="1:10">
      <c r="A39" s="296">
        <v>2003</v>
      </c>
      <c r="B39" s="297">
        <f>48563.6887344/1000</f>
        <v>48.563688734399996</v>
      </c>
      <c r="C39" s="297">
        <v>31.563055555555554</v>
      </c>
      <c r="D39" s="297">
        <v>2.8388888888888886</v>
      </c>
      <c r="E39" s="297">
        <v>19.154166666666669</v>
      </c>
      <c r="F39" s="297">
        <v>0.7844444444444445</v>
      </c>
      <c r="G39" s="297">
        <v>9.0311111111111106</v>
      </c>
      <c r="H39" s="297">
        <v>0.20611111111111108</v>
      </c>
      <c r="I39" s="297">
        <v>1.0401138333333333</v>
      </c>
      <c r="J39" s="298">
        <f>SUM(B39:I39)</f>
        <v>113.18158034551112</v>
      </c>
    </row>
    <row r="40" spans="1:10">
      <c r="A40" s="293">
        <f>A39+1</f>
        <v>2004</v>
      </c>
      <c r="B40" s="294">
        <f>47067.0576/1000</f>
        <v>47.067057599999998</v>
      </c>
      <c r="C40" s="294">
        <f>34595.2777777778/1000</f>
        <v>34.595277777777802</v>
      </c>
      <c r="D40" s="294">
        <v>3</v>
      </c>
      <c r="E40" s="294">
        <v>22.5</v>
      </c>
      <c r="F40" s="294">
        <v>0.8</v>
      </c>
      <c r="G40" s="294">
        <v>10</v>
      </c>
      <c r="H40" s="294">
        <v>0.2</v>
      </c>
      <c r="I40" s="294">
        <v>1.748634</v>
      </c>
      <c r="J40" s="295">
        <f>119.8</f>
        <v>119.8</v>
      </c>
    </row>
    <row r="41" spans="1:10">
      <c r="A41" s="296">
        <v>2005</v>
      </c>
      <c r="B41" s="297">
        <v>46.472840520000005</v>
      </c>
      <c r="C41" s="297">
        <v>36.448333333333338</v>
      </c>
      <c r="D41" s="297">
        <v>2.8188888888888886</v>
      </c>
      <c r="E41" s="297">
        <v>23.003055555555555</v>
      </c>
      <c r="F41" s="297">
        <v>0.79583333333333328</v>
      </c>
      <c r="G41" s="297">
        <v>10.345555555555555</v>
      </c>
      <c r="H41" s="297">
        <v>0.22750000000000001</v>
      </c>
      <c r="I41" s="297">
        <v>1.9358978</v>
      </c>
      <c r="J41" s="298">
        <v>121.79233898666668</v>
      </c>
    </row>
    <row r="42" spans="1:10">
      <c r="A42" s="293">
        <v>2006</v>
      </c>
      <c r="B42" s="294">
        <v>45.231111111111112</v>
      </c>
      <c r="C42" s="294">
        <v>37.130070222222216</v>
      </c>
      <c r="D42" s="294">
        <v>2.8849999999999998</v>
      </c>
      <c r="E42" s="294">
        <v>24.723055555555554</v>
      </c>
      <c r="F42" s="294">
        <v>0.62805555555555559</v>
      </c>
      <c r="G42" s="294">
        <v>10.637777777777778</v>
      </c>
      <c r="H42" s="294">
        <v>0.27944444444444444</v>
      </c>
      <c r="I42" s="294">
        <v>2.7287215000000002</v>
      </c>
      <c r="J42" s="295">
        <v>124.23805555555556</v>
      </c>
    </row>
    <row r="43" spans="1:10">
      <c r="A43" s="296">
        <v>2007</v>
      </c>
      <c r="B43" s="297">
        <v>44.45344444444445</v>
      </c>
      <c r="C43" s="297">
        <v>38.699166666666663</v>
      </c>
      <c r="D43" s="297">
        <v>2.8619444444444442</v>
      </c>
      <c r="E43" s="297">
        <v>24.587222222222223</v>
      </c>
      <c r="F43" s="297">
        <v>0.52861111111111103</v>
      </c>
      <c r="G43" s="297">
        <v>11.296388888888888</v>
      </c>
      <c r="H43" s="297">
        <v>0.27861111111111109</v>
      </c>
      <c r="I43" s="297">
        <v>3.615911633333333</v>
      </c>
      <c r="J43" s="298">
        <v>126.3213005222222</v>
      </c>
    </row>
    <row r="44" spans="1:10">
      <c r="A44" s="293">
        <v>2008</v>
      </c>
      <c r="B44" s="294">
        <v>41.765555555555558</v>
      </c>
      <c r="C44" s="294">
        <v>39.193888888888893</v>
      </c>
      <c r="D44" s="294">
        <v>2.7438888888888888</v>
      </c>
      <c r="E44" s="294">
        <v>24.182222222222222</v>
      </c>
      <c r="F44" s="294">
        <v>0.44555555555555554</v>
      </c>
      <c r="G44" s="294">
        <v>11.628055555555555</v>
      </c>
      <c r="H44" s="294">
        <v>0.29805555555555552</v>
      </c>
      <c r="I44" s="294">
        <v>4.3287498222222212</v>
      </c>
      <c r="J44" s="295">
        <v>124.58597204444445</v>
      </c>
    </row>
    <row r="45" spans="1:10">
      <c r="A45" s="299">
        <v>2009</v>
      </c>
      <c r="B45" s="300">
        <v>40.940277777777773</v>
      </c>
      <c r="C45" s="300">
        <v>38.008055555555558</v>
      </c>
      <c r="D45" s="300">
        <v>2.4369444444444444</v>
      </c>
      <c r="E45" s="300">
        <v>25.171944444444446</v>
      </c>
      <c r="F45" s="300">
        <v>0.9769444444444445</v>
      </c>
      <c r="G45" s="300">
        <v>10.544722222222223</v>
      </c>
      <c r="H45" s="300">
        <v>0.30916666666666665</v>
      </c>
      <c r="I45" s="300">
        <v>4.601419766666667</v>
      </c>
      <c r="J45" s="301">
        <v>122.98947532222222</v>
      </c>
    </row>
    <row r="46" spans="1:10">
      <c r="A46" s="293">
        <v>2010</v>
      </c>
      <c r="B46" s="294">
        <v>39.712222222222216</v>
      </c>
      <c r="C46" s="294">
        <v>44.296388888888892</v>
      </c>
      <c r="D46" s="294">
        <v>3.0369444444444444</v>
      </c>
      <c r="E46" s="294">
        <v>23.260555555555555</v>
      </c>
      <c r="F46" s="294">
        <v>1.7194444444444443</v>
      </c>
      <c r="G46" s="294">
        <v>10.298055555555555</v>
      </c>
      <c r="H46" s="294">
        <v>0.29305555555555557</v>
      </c>
      <c r="I46" s="294">
        <v>4.9916430277777764</v>
      </c>
      <c r="J46" s="295">
        <v>127.60830969444444</v>
      </c>
    </row>
    <row r="47" spans="1:10">
      <c r="A47" s="296"/>
      <c r="B47" s="297"/>
      <c r="C47" s="297"/>
      <c r="D47" s="297"/>
      <c r="E47" s="297"/>
      <c r="F47" s="297"/>
      <c r="G47" s="297"/>
      <c r="H47" s="297"/>
      <c r="I47" s="297"/>
      <c r="J47" s="298"/>
    </row>
    <row r="48" spans="1:10">
      <c r="A48" s="302" t="s">
        <v>213</v>
      </c>
      <c r="B48" s="297"/>
      <c r="C48" s="297"/>
      <c r="D48" s="297"/>
      <c r="E48" s="297"/>
      <c r="F48" s="297"/>
      <c r="G48" s="297"/>
      <c r="H48" s="297"/>
      <c r="I48" s="297"/>
      <c r="J48" s="298"/>
    </row>
    <row r="49" spans="1:3" ht="15">
      <c r="A49" s="302" t="s">
        <v>427</v>
      </c>
      <c r="B49" s="302"/>
      <c r="C49" s="302"/>
    </row>
    <row r="50" spans="1:3">
      <c r="B50" s="302"/>
      <c r="C50" s="302"/>
    </row>
    <row r="51" spans="1:3">
      <c r="A51" s="288"/>
    </row>
  </sheetData>
  <mergeCells count="1">
    <mergeCell ref="A3:J3"/>
  </mergeCells>
  <pageMargins left="0.70866141732283472" right="0.70866141732283472" top="0.74803149606299213" bottom="0.74803149606299213" header="0.31496062992125984" footer="0.31496062992125984"/>
  <pageSetup paperSize="9" scale="94" orientation="portrait" r:id="rId1"/>
  <headerFooter>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8"/>
  <sheetViews>
    <sheetView zoomScaleNormal="100" workbookViewId="0">
      <selection activeCell="C27" sqref="C27"/>
    </sheetView>
  </sheetViews>
  <sheetFormatPr defaultColWidth="9.140625" defaultRowHeight="12.75"/>
  <cols>
    <col min="1" max="1" width="5.28515625" style="288" customWidth="1"/>
    <col min="2" max="5" width="10" style="288" customWidth="1"/>
    <col min="6" max="16384" width="9.140625" style="288"/>
  </cols>
  <sheetData>
    <row r="3" spans="1:10" ht="15.75">
      <c r="A3" s="305" t="s">
        <v>214</v>
      </c>
      <c r="B3" s="306"/>
      <c r="C3" s="306"/>
      <c r="D3" s="306"/>
      <c r="E3" s="306"/>
      <c r="F3" s="306"/>
      <c r="G3" s="306"/>
      <c r="H3" s="306"/>
      <c r="I3" s="306"/>
      <c r="J3" s="306"/>
    </row>
    <row r="4" spans="1:10">
      <c r="A4" s="306"/>
      <c r="B4" s="306"/>
      <c r="C4" s="306"/>
      <c r="D4" s="306"/>
      <c r="E4" s="306"/>
      <c r="F4" s="306"/>
      <c r="G4" s="306"/>
      <c r="H4" s="306"/>
      <c r="I4" s="306"/>
      <c r="J4" s="306"/>
    </row>
    <row r="5" spans="1:10">
      <c r="A5" s="307" t="s">
        <v>107</v>
      </c>
      <c r="B5" s="308" t="s">
        <v>64</v>
      </c>
      <c r="C5" s="308" t="s">
        <v>65</v>
      </c>
      <c r="D5" s="308" t="s">
        <v>66</v>
      </c>
      <c r="E5" s="309" t="s">
        <v>143</v>
      </c>
      <c r="F5" s="306"/>
      <c r="G5" s="306"/>
      <c r="H5" s="306"/>
      <c r="I5" s="306"/>
      <c r="J5" s="306"/>
    </row>
    <row r="6" spans="1:10">
      <c r="A6" s="310">
        <v>2000</v>
      </c>
      <c r="B6" s="311">
        <v>0.15534699999999999</v>
      </c>
      <c r="C6" s="311">
        <v>4.5163200000000008E-2</v>
      </c>
      <c r="D6" s="311">
        <v>5.6373333333333338E-2</v>
      </c>
      <c r="E6" s="312">
        <v>0.25688353333333336</v>
      </c>
      <c r="F6" s="306"/>
      <c r="G6" s="306"/>
      <c r="H6" s="306"/>
      <c r="I6" s="306"/>
      <c r="J6" s="306"/>
    </row>
    <row r="7" spans="1:10">
      <c r="A7" s="313">
        <v>2001</v>
      </c>
      <c r="B7" s="314">
        <v>0.2478708</v>
      </c>
      <c r="C7" s="314">
        <v>5.8229100000000006E-2</v>
      </c>
      <c r="D7" s="314">
        <v>3.4692000000000001E-2</v>
      </c>
      <c r="E7" s="315">
        <v>0.34079189999999998</v>
      </c>
      <c r="F7" s="306"/>
      <c r="G7" s="306"/>
      <c r="H7" s="306"/>
      <c r="I7" s="306"/>
      <c r="J7" s="306"/>
    </row>
    <row r="8" spans="1:10">
      <c r="A8" s="310">
        <v>2002</v>
      </c>
      <c r="B8" s="311">
        <v>0.45145029999999997</v>
      </c>
      <c r="C8" s="311">
        <v>8.5602499999999998E-2</v>
      </c>
      <c r="D8" s="311">
        <v>4.321333333333334E-2</v>
      </c>
      <c r="E8" s="312">
        <v>0.58026613333333332</v>
      </c>
      <c r="F8" s="306"/>
      <c r="G8" s="306"/>
      <c r="H8" s="306"/>
      <c r="I8" s="306"/>
      <c r="J8" s="306"/>
    </row>
    <row r="9" spans="1:10">
      <c r="A9" s="313">
        <v>2003</v>
      </c>
      <c r="B9" s="314">
        <v>0.88240399999999997</v>
      </c>
      <c r="C9" s="314">
        <v>0.10752450000000001</v>
      </c>
      <c r="D9" s="314">
        <v>5.0185333333333339E-2</v>
      </c>
      <c r="E9" s="315">
        <v>1.0401138333333333</v>
      </c>
      <c r="F9" s="306"/>
      <c r="G9" s="306"/>
      <c r="H9" s="306"/>
      <c r="I9" s="306"/>
      <c r="J9" s="306"/>
    </row>
    <row r="10" spans="1:10">
      <c r="A10" s="310">
        <v>2004</v>
      </c>
      <c r="B10" s="311">
        <v>1.5369676999999999</v>
      </c>
      <c r="C10" s="311">
        <v>0.12531430000000002</v>
      </c>
      <c r="D10" s="311">
        <v>8.6352000000000012E-2</v>
      </c>
      <c r="E10" s="312">
        <v>1.748634</v>
      </c>
      <c r="F10" s="306"/>
      <c r="G10" s="306"/>
      <c r="H10" s="306"/>
      <c r="I10" s="306"/>
      <c r="J10" s="306"/>
    </row>
    <row r="11" spans="1:10">
      <c r="A11" s="313">
        <v>2005</v>
      </c>
      <c r="B11" s="314">
        <v>1.6803318</v>
      </c>
      <c r="C11" s="314">
        <v>0.156558</v>
      </c>
      <c r="D11" s="314">
        <v>9.9008000000000013E-2</v>
      </c>
      <c r="E11" s="315">
        <v>1.9358978</v>
      </c>
      <c r="F11" s="306"/>
      <c r="G11" s="306"/>
      <c r="H11" s="306"/>
      <c r="I11" s="306"/>
      <c r="J11" s="306"/>
    </row>
    <row r="12" spans="1:10">
      <c r="A12" s="310">
        <v>2006</v>
      </c>
      <c r="B12" s="311">
        <v>1.8879999999999999</v>
      </c>
      <c r="C12" s="311">
        <v>0.23004520000000001</v>
      </c>
      <c r="D12" s="311">
        <v>0.59733333333333327</v>
      </c>
      <c r="E12" s="312">
        <v>2.7153785333333333</v>
      </c>
      <c r="F12" s="306"/>
      <c r="G12" s="306"/>
      <c r="H12" s="306"/>
      <c r="I12" s="306"/>
      <c r="J12" s="306"/>
    </row>
    <row r="13" spans="1:10">
      <c r="A13" s="313">
        <v>2007</v>
      </c>
      <c r="B13" s="314">
        <v>2.1194982999999996</v>
      </c>
      <c r="C13" s="314">
        <v>0.27600000000000002</v>
      </c>
      <c r="D13" s="314">
        <v>1.2170000000000001</v>
      </c>
      <c r="E13" s="315">
        <v>3.6124982999999999</v>
      </c>
      <c r="F13" s="306"/>
      <c r="G13" s="306"/>
      <c r="H13" s="306"/>
      <c r="I13" s="306"/>
      <c r="J13" s="306"/>
    </row>
    <row r="14" spans="1:10">
      <c r="A14" s="310">
        <v>2008</v>
      </c>
      <c r="B14" s="311">
        <v>2.4884547999999995</v>
      </c>
      <c r="C14" s="311">
        <v>0.32727777777777778</v>
      </c>
      <c r="D14" s="311">
        <v>1.5365653333333336</v>
      </c>
      <c r="E14" s="312">
        <v>4.3522979111111111</v>
      </c>
      <c r="F14" s="306"/>
      <c r="G14" s="306"/>
      <c r="H14" s="306"/>
      <c r="I14" s="306"/>
      <c r="J14" s="306"/>
    </row>
    <row r="15" spans="1:10">
      <c r="A15" s="316">
        <v>2009</v>
      </c>
      <c r="B15" s="317">
        <v>2.3097024999999998</v>
      </c>
      <c r="C15" s="317">
        <v>0.40960743694444435</v>
      </c>
      <c r="D15" s="317">
        <v>1.9175520000000001</v>
      </c>
      <c r="E15" s="318">
        <v>4.6368619369444444</v>
      </c>
      <c r="F15" s="306"/>
      <c r="G15" s="306"/>
      <c r="H15" s="306"/>
      <c r="I15" s="306"/>
      <c r="J15" s="306"/>
    </row>
    <row r="16" spans="1:10">
      <c r="A16" s="310">
        <v>2010</v>
      </c>
      <c r="B16" s="311">
        <v>2.3618525999999993</v>
      </c>
      <c r="C16" s="311">
        <v>0.5737258999999999</v>
      </c>
      <c r="D16" s="311">
        <v>2.0560645277777776</v>
      </c>
      <c r="E16" s="312">
        <v>4.9916430277777764</v>
      </c>
      <c r="F16" s="306"/>
      <c r="G16" s="306"/>
      <c r="H16" s="306"/>
      <c r="I16" s="306"/>
      <c r="J16" s="306"/>
    </row>
    <row r="17" spans="1:10">
      <c r="A17" s="306"/>
      <c r="B17" s="306"/>
      <c r="C17" s="306"/>
      <c r="D17" s="306"/>
      <c r="E17" s="306"/>
      <c r="F17" s="306"/>
      <c r="G17" s="306"/>
      <c r="H17" s="306"/>
      <c r="I17" s="306"/>
      <c r="J17" s="306"/>
    </row>
    <row r="18" spans="1:10">
      <c r="A18" s="319" t="s">
        <v>213</v>
      </c>
      <c r="B18" s="306"/>
      <c r="C18" s="306"/>
      <c r="D18" s="306"/>
      <c r="E18" s="306"/>
      <c r="F18" s="306"/>
      <c r="G18" s="306"/>
      <c r="H18" s="306"/>
      <c r="I18" s="306"/>
      <c r="J18" s="306"/>
    </row>
  </sheetData>
  <pageMargins left="0.70866141732283472" right="0.70866141732283472" top="0.74803149606299213" bottom="0.74803149606299213" header="0.31496062992125984" footer="0.31496062992125984"/>
  <pageSetup paperSize="9" scale="96" orientation="portrait" r:id="rId1"/>
  <headerFooter>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topLeftCell="A28" zoomScaleNormal="100" workbookViewId="0">
      <selection activeCell="B52" sqref="B52"/>
    </sheetView>
  </sheetViews>
  <sheetFormatPr defaultColWidth="8" defaultRowHeight="12.75"/>
  <cols>
    <col min="1" max="1" width="6.140625" style="335" customWidth="1"/>
    <col min="2" max="6" width="11.42578125" style="332" customWidth="1"/>
    <col min="7" max="7" width="11.42578125" style="333" customWidth="1"/>
    <col min="8" max="16384" width="8" style="320"/>
  </cols>
  <sheetData>
    <row r="3" spans="1:7" ht="15.75">
      <c r="A3" s="694" t="s">
        <v>215</v>
      </c>
      <c r="B3" s="694"/>
      <c r="C3" s="694"/>
      <c r="D3" s="694"/>
      <c r="E3" s="694"/>
      <c r="F3" s="694"/>
      <c r="G3" s="694"/>
    </row>
    <row r="5" spans="1:7" ht="40.5">
      <c r="A5" s="321" t="s">
        <v>107</v>
      </c>
      <c r="B5" s="322" t="s">
        <v>130</v>
      </c>
      <c r="C5" s="322" t="s">
        <v>146</v>
      </c>
      <c r="D5" s="322" t="s">
        <v>110</v>
      </c>
      <c r="E5" s="322" t="s">
        <v>216</v>
      </c>
      <c r="F5" s="322" t="s">
        <v>217</v>
      </c>
      <c r="G5" s="323" t="s">
        <v>218</v>
      </c>
    </row>
    <row r="6" spans="1:7">
      <c r="A6" s="324">
        <v>1970</v>
      </c>
      <c r="B6" s="325">
        <v>33</v>
      </c>
      <c r="C6" s="325">
        <v>2.1</v>
      </c>
      <c r="D6" s="325">
        <v>22</v>
      </c>
      <c r="E6" s="325">
        <v>0.6</v>
      </c>
      <c r="F6" s="325">
        <v>5.8</v>
      </c>
      <c r="G6" s="326">
        <v>63.5</v>
      </c>
    </row>
    <row r="7" spans="1:7">
      <c r="A7" s="327">
        <v>1971</v>
      </c>
      <c r="B7" s="328">
        <v>33.9</v>
      </c>
      <c r="C7" s="328">
        <v>1.9</v>
      </c>
      <c r="D7" s="328">
        <v>24.3</v>
      </c>
      <c r="E7" s="328">
        <v>0.6</v>
      </c>
      <c r="F7" s="328">
        <v>6.3</v>
      </c>
      <c r="G7" s="329">
        <v>67</v>
      </c>
    </row>
    <row r="8" spans="1:7">
      <c r="A8" s="324">
        <v>1972</v>
      </c>
      <c r="B8" s="325">
        <v>35.5</v>
      </c>
      <c r="C8" s="325">
        <v>2</v>
      </c>
      <c r="D8" s="325">
        <v>26.7</v>
      </c>
      <c r="E8" s="325">
        <v>0.7</v>
      </c>
      <c r="F8" s="325">
        <v>6.9</v>
      </c>
      <c r="G8" s="326">
        <v>71.8</v>
      </c>
    </row>
    <row r="9" spans="1:7">
      <c r="A9" s="327">
        <v>1973</v>
      </c>
      <c r="B9" s="328">
        <v>38.5</v>
      </c>
      <c r="C9" s="328">
        <v>2.1</v>
      </c>
      <c r="D9" s="328">
        <v>28.4</v>
      </c>
      <c r="E9" s="328">
        <v>0.8</v>
      </c>
      <c r="F9" s="328">
        <v>7.7</v>
      </c>
      <c r="G9" s="329">
        <v>77.5</v>
      </c>
    </row>
    <row r="10" spans="1:7">
      <c r="A10" s="324">
        <v>1974</v>
      </c>
      <c r="B10" s="325">
        <v>39.200000000000003</v>
      </c>
      <c r="C10" s="325">
        <v>2.1</v>
      </c>
      <c r="D10" s="325">
        <v>28.2</v>
      </c>
      <c r="E10" s="325">
        <v>0.7</v>
      </c>
      <c r="F10" s="325">
        <v>6.6</v>
      </c>
      <c r="G10" s="326">
        <v>76.8</v>
      </c>
    </row>
    <row r="11" spans="1:7">
      <c r="A11" s="327">
        <v>1975</v>
      </c>
      <c r="B11" s="328">
        <v>38</v>
      </c>
      <c r="C11" s="328">
        <v>2</v>
      </c>
      <c r="D11" s="328">
        <v>31.7</v>
      </c>
      <c r="E11" s="328">
        <v>0.8</v>
      </c>
      <c r="F11" s="328">
        <v>7.4</v>
      </c>
      <c r="G11" s="329">
        <v>79.900000000000006</v>
      </c>
    </row>
    <row r="12" spans="1:7">
      <c r="A12" s="324">
        <v>1976</v>
      </c>
      <c r="B12" s="325">
        <v>39.200000000000003</v>
      </c>
      <c r="C12" s="325">
        <v>2.1</v>
      </c>
      <c r="D12" s="325">
        <v>35.9</v>
      </c>
      <c r="E12" s="325">
        <v>1</v>
      </c>
      <c r="F12" s="325">
        <v>8.3000000000000007</v>
      </c>
      <c r="G12" s="326">
        <v>86.5</v>
      </c>
    </row>
    <row r="13" spans="1:7">
      <c r="A13" s="327">
        <v>1977</v>
      </c>
      <c r="B13" s="328">
        <v>37.700000000000003</v>
      </c>
      <c r="C13" s="328">
        <v>2.1</v>
      </c>
      <c r="D13" s="328">
        <v>38.1</v>
      </c>
      <c r="E13" s="328">
        <v>1.1000000000000001</v>
      </c>
      <c r="F13" s="328">
        <v>7.1</v>
      </c>
      <c r="G13" s="329">
        <v>86.1</v>
      </c>
    </row>
    <row r="14" spans="1:7">
      <c r="A14" s="324">
        <v>1978</v>
      </c>
      <c r="B14" s="325">
        <v>38.5</v>
      </c>
      <c r="C14" s="325">
        <v>2.2000000000000002</v>
      </c>
      <c r="D14" s="325">
        <v>40.1</v>
      </c>
      <c r="E14" s="325">
        <v>1.1000000000000001</v>
      </c>
      <c r="F14" s="325">
        <v>8</v>
      </c>
      <c r="G14" s="326">
        <v>89.8</v>
      </c>
    </row>
    <row r="15" spans="1:7">
      <c r="A15" s="327">
        <v>1979</v>
      </c>
      <c r="B15" s="328">
        <v>40.5</v>
      </c>
      <c r="C15" s="328">
        <v>2.2999999999999998</v>
      </c>
      <c r="D15" s="328">
        <v>42.5</v>
      </c>
      <c r="E15" s="328">
        <v>1.2</v>
      </c>
      <c r="F15" s="328">
        <v>7.9</v>
      </c>
      <c r="G15" s="329">
        <v>94.4</v>
      </c>
    </row>
    <row r="16" spans="1:7">
      <c r="A16" s="324">
        <v>1980</v>
      </c>
      <c r="B16" s="325">
        <v>39.799999999999997</v>
      </c>
      <c r="C16" s="325">
        <v>2.2999999999999998</v>
      </c>
      <c r="D16" s="325">
        <v>43</v>
      </c>
      <c r="E16" s="325">
        <v>1.3</v>
      </c>
      <c r="F16" s="325">
        <v>8.1999999999999993</v>
      </c>
      <c r="G16" s="326">
        <v>94.6</v>
      </c>
    </row>
    <row r="17" spans="1:7">
      <c r="A17" s="327">
        <v>1981</v>
      </c>
      <c r="B17" s="328">
        <v>39.799999999999997</v>
      </c>
      <c r="C17" s="328">
        <v>2.2999999999999998</v>
      </c>
      <c r="D17" s="328">
        <v>44.8</v>
      </c>
      <c r="E17" s="328">
        <v>2</v>
      </c>
      <c r="F17" s="328">
        <v>8.6</v>
      </c>
      <c r="G17" s="329">
        <v>97.5</v>
      </c>
    </row>
    <row r="18" spans="1:7">
      <c r="A18" s="324">
        <v>1982</v>
      </c>
      <c r="B18" s="325">
        <v>39.1</v>
      </c>
      <c r="C18" s="325">
        <v>2.2999999999999998</v>
      </c>
      <c r="D18" s="325">
        <v>48.2</v>
      </c>
      <c r="E18" s="325">
        <v>2.8</v>
      </c>
      <c r="F18" s="325">
        <v>7.7</v>
      </c>
      <c r="G18" s="326">
        <v>100.1</v>
      </c>
    </row>
    <row r="19" spans="1:7">
      <c r="A19" s="327">
        <v>1983</v>
      </c>
      <c r="B19" s="328">
        <v>42.113</v>
      </c>
      <c r="C19" s="328">
        <v>2.355</v>
      </c>
      <c r="D19" s="328">
        <v>51.231000000000002</v>
      </c>
      <c r="E19" s="328">
        <v>5.7171099999999999</v>
      </c>
      <c r="F19" s="328">
        <v>9.2449999999999992</v>
      </c>
      <c r="G19" s="329">
        <v>110.66111000000001</v>
      </c>
    </row>
    <row r="20" spans="1:7">
      <c r="A20" s="324">
        <v>1984</v>
      </c>
      <c r="B20" s="325">
        <v>45.685000000000002</v>
      </c>
      <c r="C20" s="325">
        <v>2.4620000000000002</v>
      </c>
      <c r="D20" s="325">
        <v>54.42</v>
      </c>
      <c r="E20" s="325">
        <v>7.2776899999999998</v>
      </c>
      <c r="F20" s="325">
        <v>10.116</v>
      </c>
      <c r="G20" s="326">
        <v>119.96069000000001</v>
      </c>
    </row>
    <row r="21" spans="1:7">
      <c r="A21" s="327">
        <v>1985</v>
      </c>
      <c r="B21" s="328">
        <v>47.985999999999997</v>
      </c>
      <c r="C21" s="328">
        <v>2.6190000000000002</v>
      </c>
      <c r="D21" s="328">
        <v>62.930999999999997</v>
      </c>
      <c r="E21" s="328">
        <v>6.3903299999999996</v>
      </c>
      <c r="F21" s="328">
        <v>10.879</v>
      </c>
      <c r="G21" s="329">
        <v>130.80533</v>
      </c>
    </row>
    <row r="22" spans="1:7">
      <c r="A22" s="324">
        <v>1986</v>
      </c>
      <c r="B22" s="325">
        <v>47.933</v>
      </c>
      <c r="C22" s="325">
        <v>2.6150000000000002</v>
      </c>
      <c r="D22" s="325">
        <v>63.518000000000001</v>
      </c>
      <c r="E22" s="325">
        <v>5.2714999999999996</v>
      </c>
      <c r="F22" s="325">
        <v>9.6890000000000001</v>
      </c>
      <c r="G22" s="326">
        <v>129.0265</v>
      </c>
    </row>
    <row r="23" spans="1:7">
      <c r="A23" s="327">
        <v>1987</v>
      </c>
      <c r="B23" s="328">
        <v>50.994</v>
      </c>
      <c r="C23" s="328">
        <v>2.6320000000000001</v>
      </c>
      <c r="D23" s="328">
        <v>65.771000000000001</v>
      </c>
      <c r="E23" s="328">
        <v>7.7766700000000002</v>
      </c>
      <c r="F23" s="328">
        <v>10.177</v>
      </c>
      <c r="G23" s="329">
        <v>137.35066999999998</v>
      </c>
    </row>
    <row r="24" spans="1:7">
      <c r="A24" s="324">
        <v>1988</v>
      </c>
      <c r="B24" s="325">
        <v>52.866999999999997</v>
      </c>
      <c r="C24" s="325">
        <v>2.6080000000000001</v>
      </c>
      <c r="D24" s="325">
        <v>64.471000000000004</v>
      </c>
      <c r="E24" s="325">
        <v>8.9730100000000004</v>
      </c>
      <c r="F24" s="325">
        <v>9.5879999999999992</v>
      </c>
      <c r="G24" s="326">
        <v>138.50700999999998</v>
      </c>
    </row>
    <row r="25" spans="1:7">
      <c r="A25" s="327">
        <v>1989</v>
      </c>
      <c r="B25" s="328">
        <v>53.442999999999998</v>
      </c>
      <c r="C25" s="328">
        <v>2.5099999999999998</v>
      </c>
      <c r="D25" s="328">
        <v>63.875999999999998</v>
      </c>
      <c r="E25" s="328">
        <v>9.1311800000000005</v>
      </c>
      <c r="F25" s="328">
        <v>9.42</v>
      </c>
      <c r="G25" s="329">
        <v>138.38017999999997</v>
      </c>
    </row>
    <row r="26" spans="1:7">
      <c r="A26" s="324">
        <v>1990</v>
      </c>
      <c r="B26" s="325">
        <v>52.993000000000002</v>
      </c>
      <c r="C26" s="325">
        <v>2.4750000000000001</v>
      </c>
      <c r="D26" s="325">
        <v>65.007000000000005</v>
      </c>
      <c r="E26" s="325">
        <v>10.32727</v>
      </c>
      <c r="F26" s="325">
        <v>9.1470000000000002</v>
      </c>
      <c r="G26" s="326">
        <v>139.94927000000001</v>
      </c>
    </row>
    <row r="27" spans="1:7">
      <c r="A27" s="327">
        <v>1991</v>
      </c>
      <c r="B27" s="328">
        <v>50.722999999999999</v>
      </c>
      <c r="C27" s="328">
        <v>2.403</v>
      </c>
      <c r="D27" s="328">
        <v>68.89</v>
      </c>
      <c r="E27" s="328">
        <v>10.324069999999999</v>
      </c>
      <c r="F27" s="328">
        <v>8.8030000000000008</v>
      </c>
      <c r="G27" s="329">
        <v>141.14306999999999</v>
      </c>
    </row>
    <row r="28" spans="1:7">
      <c r="A28" s="324">
        <v>1992</v>
      </c>
      <c r="B28" s="325">
        <v>49.694000000000003</v>
      </c>
      <c r="C28" s="325">
        <v>2.472</v>
      </c>
      <c r="D28" s="325">
        <v>67.813999999999993</v>
      </c>
      <c r="E28" s="325">
        <v>9.9914199999999997</v>
      </c>
      <c r="F28" s="325">
        <v>9.6560000000000006</v>
      </c>
      <c r="G28" s="326">
        <v>139.62742</v>
      </c>
    </row>
    <row r="29" spans="1:7">
      <c r="A29" s="327">
        <v>1993</v>
      </c>
      <c r="B29" s="328">
        <v>49.353999999999999</v>
      </c>
      <c r="C29" s="328">
        <v>2.34</v>
      </c>
      <c r="D29" s="328">
        <v>69.424999999999997</v>
      </c>
      <c r="E29" s="328">
        <v>9.4848700000000008</v>
      </c>
      <c r="F29" s="328">
        <v>10.026999999999999</v>
      </c>
      <c r="G29" s="329">
        <v>140.63086999999999</v>
      </c>
    </row>
    <row r="30" spans="1:7">
      <c r="A30" s="324">
        <v>1994</v>
      </c>
      <c r="B30" s="325">
        <v>49.777999999999999</v>
      </c>
      <c r="C30" s="325">
        <v>2.4689999999999999</v>
      </c>
      <c r="D30" s="325">
        <v>70.209999999999994</v>
      </c>
      <c r="E30" s="325">
        <v>7.1865600000000001</v>
      </c>
      <c r="F30" s="325">
        <v>9.0350000000000001</v>
      </c>
      <c r="G30" s="326">
        <v>138.67855999999998</v>
      </c>
    </row>
    <row r="31" spans="1:7">
      <c r="A31" s="327">
        <v>1995</v>
      </c>
      <c r="B31" s="328">
        <v>51.343000000000004</v>
      </c>
      <c r="C31" s="328">
        <v>2.718</v>
      </c>
      <c r="D31" s="328">
        <v>70.427999999999997</v>
      </c>
      <c r="E31" s="328">
        <v>7.8286199999999999</v>
      </c>
      <c r="F31" s="328">
        <v>10.1</v>
      </c>
      <c r="G31" s="329">
        <v>142.41762</v>
      </c>
    </row>
    <row r="32" spans="1:7">
      <c r="A32" s="324">
        <v>1996</v>
      </c>
      <c r="B32" s="325">
        <v>51.49</v>
      </c>
      <c r="C32" s="325">
        <v>3.0680000000000001</v>
      </c>
      <c r="D32" s="325">
        <v>71.602000000000004</v>
      </c>
      <c r="E32" s="325">
        <v>6.3448500000000001</v>
      </c>
      <c r="F32" s="325">
        <v>10.189</v>
      </c>
      <c r="G32" s="326">
        <v>142.69385</v>
      </c>
    </row>
    <row r="33" spans="1:7">
      <c r="A33" s="327">
        <v>1997</v>
      </c>
      <c r="B33" s="328">
        <v>52.664000000000001</v>
      </c>
      <c r="C33" s="328">
        <v>2.9540000000000002</v>
      </c>
      <c r="D33" s="328">
        <v>69.572000000000003</v>
      </c>
      <c r="E33" s="328">
        <v>6.7531600000000003</v>
      </c>
      <c r="F33" s="328">
        <v>10.661</v>
      </c>
      <c r="G33" s="329">
        <v>142.60416000000001</v>
      </c>
    </row>
    <row r="34" spans="1:7">
      <c r="A34" s="324">
        <v>1998</v>
      </c>
      <c r="B34" s="325">
        <v>53.862000000000002</v>
      </c>
      <c r="C34" s="325">
        <v>2.7789999999999999</v>
      </c>
      <c r="D34" s="325">
        <v>69.924999999999997</v>
      </c>
      <c r="E34" s="325">
        <v>6.6165500000000002</v>
      </c>
      <c r="F34" s="325">
        <v>10.856</v>
      </c>
      <c r="G34" s="326">
        <v>144.03854999999999</v>
      </c>
    </row>
    <row r="35" spans="1:7">
      <c r="A35" s="327">
        <v>1999</v>
      </c>
      <c r="B35" s="328">
        <v>54.497</v>
      </c>
      <c r="C35" s="328">
        <v>3.016111111111111</v>
      </c>
      <c r="D35" s="328">
        <v>69.099722222222212</v>
      </c>
      <c r="E35" s="328">
        <v>6.2972399999999995</v>
      </c>
      <c r="F35" s="328">
        <v>10.57</v>
      </c>
      <c r="G35" s="329">
        <v>143.48007333333331</v>
      </c>
    </row>
    <row r="36" spans="1:7">
      <c r="A36" s="324">
        <v>2000</v>
      </c>
      <c r="B36" s="325">
        <v>56.889000000000003</v>
      </c>
      <c r="C36" s="325">
        <v>3.1949999999999998</v>
      </c>
      <c r="D36" s="325">
        <v>68.951666666666654</v>
      </c>
      <c r="E36" s="325">
        <v>6.5345500000000003</v>
      </c>
      <c r="F36" s="325">
        <v>11.057</v>
      </c>
      <c r="G36" s="326">
        <v>146.62721666666664</v>
      </c>
    </row>
    <row r="37" spans="1:7">
      <c r="A37" s="327">
        <v>2001</v>
      </c>
      <c r="B37" s="328">
        <v>56.243000000000002</v>
      </c>
      <c r="C37" s="328">
        <v>2.8619444444444442</v>
      </c>
      <c r="D37" s="328">
        <v>73.135833333333323</v>
      </c>
      <c r="E37" s="328">
        <v>6.3016399999999999</v>
      </c>
      <c r="F37" s="328">
        <v>11.882</v>
      </c>
      <c r="G37" s="329">
        <v>150.43052888888886</v>
      </c>
    </row>
    <row r="38" spans="1:7">
      <c r="A38" s="324">
        <v>2002</v>
      </c>
      <c r="B38" s="325">
        <v>55.661000000000001</v>
      </c>
      <c r="C38" s="325">
        <v>2.8679999999999999</v>
      </c>
      <c r="D38" s="325">
        <v>72.52</v>
      </c>
      <c r="E38" s="325">
        <v>5.7290000000000001</v>
      </c>
      <c r="F38" s="325">
        <v>11.81</v>
      </c>
      <c r="G38" s="326">
        <f>B38+C38+D38+E38+F38</f>
        <v>148.58800000000002</v>
      </c>
    </row>
    <row r="39" spans="1:7">
      <c r="A39" s="327">
        <v>2003</v>
      </c>
      <c r="B39" s="328">
        <v>54.496000000000002</v>
      </c>
      <c r="C39" s="328">
        <v>2.8388888888888886</v>
      </c>
      <c r="D39" s="328">
        <v>72.091111111111104</v>
      </c>
      <c r="E39" s="328">
        <v>5.13931</v>
      </c>
      <c r="F39" s="328">
        <v>10.574</v>
      </c>
      <c r="G39" s="329">
        <v>145.13930999999999</v>
      </c>
    </row>
    <row r="40" spans="1:7">
      <c r="A40" s="324">
        <v>2004</v>
      </c>
      <c r="B40" s="325">
        <v>55.37</v>
      </c>
      <c r="C40" s="325">
        <v>2.99</v>
      </c>
      <c r="D40" s="325">
        <v>72.027222222222221</v>
      </c>
      <c r="E40" s="325">
        <v>5.1150000000000002</v>
      </c>
      <c r="F40" s="325">
        <v>11.266</v>
      </c>
      <c r="G40" s="326">
        <v>146.768</v>
      </c>
    </row>
    <row r="41" spans="1:7">
      <c r="A41" s="327">
        <v>2005</v>
      </c>
      <c r="B41" s="328">
        <v>55.918999999999997</v>
      </c>
      <c r="C41" s="328">
        <v>2.8188888888888886</v>
      </c>
      <c r="D41" s="328">
        <v>72.314888888888888</v>
      </c>
      <c r="E41" s="328">
        <v>4.7320000000000002</v>
      </c>
      <c r="F41" s="328">
        <v>11.315</v>
      </c>
      <c r="G41" s="329">
        <v>147.1</v>
      </c>
    </row>
    <row r="42" spans="1:7">
      <c r="A42" s="324">
        <v>2006</v>
      </c>
      <c r="B42" s="325">
        <v>56.558</v>
      </c>
      <c r="C42" s="325">
        <v>2.8849999999999998</v>
      </c>
      <c r="D42" s="325">
        <v>70.625</v>
      </c>
      <c r="E42" s="325">
        <v>4.5090599999999998</v>
      </c>
      <c r="F42" s="325">
        <v>10.86</v>
      </c>
      <c r="G42" s="326">
        <v>145.43705999999997</v>
      </c>
    </row>
    <row r="43" spans="1:7">
      <c r="A43" s="327">
        <v>2007</v>
      </c>
      <c r="B43" s="328">
        <v>57.058</v>
      </c>
      <c r="C43" s="328">
        <v>2.8619444444444442</v>
      </c>
      <c r="D43" s="328">
        <v>69.885000000000005</v>
      </c>
      <c r="E43" s="328">
        <v>5.0302600000000002</v>
      </c>
      <c r="F43" s="328">
        <v>11.407</v>
      </c>
      <c r="G43" s="329">
        <v>146.24220444444447</v>
      </c>
    </row>
    <row r="44" spans="1:7">
      <c r="A44" s="324">
        <v>2008</v>
      </c>
      <c r="B44" s="325">
        <v>55.55</v>
      </c>
      <c r="C44" s="325">
        <v>2.74</v>
      </c>
      <c r="D44" s="325">
        <v>69.52</v>
      </c>
      <c r="E44" s="325">
        <v>4.6500000000000004</v>
      </c>
      <c r="F44" s="325">
        <v>9.32</v>
      </c>
      <c r="G44" s="326">
        <v>141.79</v>
      </c>
    </row>
    <row r="45" spans="1:7">
      <c r="A45" s="327">
        <v>2009</v>
      </c>
      <c r="B45" s="328">
        <v>49.386000000000003</v>
      </c>
      <c r="C45" s="328">
        <v>2.44</v>
      </c>
      <c r="D45" s="328">
        <v>71.209999999999994</v>
      </c>
      <c r="E45" s="328">
        <v>4.5999999999999996</v>
      </c>
      <c r="F45" s="328">
        <v>10.73</v>
      </c>
      <c r="G45" s="329">
        <v>138.36000000000001</v>
      </c>
    </row>
    <row r="46" spans="1:7">
      <c r="A46" s="324">
        <v>2010</v>
      </c>
      <c r="B46" s="330">
        <v>52.43</v>
      </c>
      <c r="C46" s="330">
        <v>3.04</v>
      </c>
      <c r="D46" s="330">
        <v>76.760000000000005</v>
      </c>
      <c r="E46" s="330">
        <v>3.46</v>
      </c>
      <c r="F46" s="330">
        <v>11.05</v>
      </c>
      <c r="G46" s="330">
        <v>146.75</v>
      </c>
    </row>
    <row r="48" spans="1:7">
      <c r="A48" s="334" t="s">
        <v>200</v>
      </c>
    </row>
    <row r="49" spans="1:1" ht="15">
      <c r="A49" s="331" t="s">
        <v>428</v>
      </c>
    </row>
    <row r="51" spans="1:1">
      <c r="A51" s="320"/>
    </row>
  </sheetData>
  <mergeCells count="1">
    <mergeCell ref="A3:G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1"/>
  <sheetViews>
    <sheetView topLeftCell="A10" zoomScaleNormal="100" workbookViewId="0">
      <selection activeCell="A3" sqref="A3:J3"/>
    </sheetView>
  </sheetViews>
  <sheetFormatPr defaultColWidth="8" defaultRowHeight="12.75"/>
  <cols>
    <col min="1" max="1" width="8" style="274"/>
    <col min="2" max="8" width="9.42578125" style="233" customWidth="1"/>
    <col min="9" max="9" width="9.42578125" style="345" customWidth="1"/>
    <col min="10" max="10" width="8.7109375" style="233" customWidth="1"/>
    <col min="11" max="16384" width="8" style="227"/>
  </cols>
  <sheetData>
    <row r="3" spans="1:10" ht="33.75" customHeight="1">
      <c r="A3" s="695" t="s">
        <v>219</v>
      </c>
      <c r="B3" s="695"/>
      <c r="C3" s="695"/>
      <c r="D3" s="695"/>
      <c r="E3" s="695"/>
      <c r="F3" s="695"/>
      <c r="G3" s="695"/>
      <c r="H3" s="695"/>
      <c r="I3" s="695"/>
      <c r="J3" s="695"/>
    </row>
    <row r="5" spans="1:10" ht="43.9" customHeight="1">
      <c r="A5" s="336" t="s">
        <v>107</v>
      </c>
      <c r="B5" s="337" t="s">
        <v>220</v>
      </c>
      <c r="C5" s="337" t="s">
        <v>221</v>
      </c>
      <c r="D5" s="337" t="s">
        <v>222</v>
      </c>
      <c r="E5" s="337" t="s">
        <v>223</v>
      </c>
      <c r="F5" s="337" t="s">
        <v>224</v>
      </c>
      <c r="G5" s="337" t="s">
        <v>225</v>
      </c>
      <c r="H5" s="337" t="s">
        <v>226</v>
      </c>
      <c r="I5" s="338" t="s">
        <v>227</v>
      </c>
      <c r="J5" s="337" t="s">
        <v>228</v>
      </c>
    </row>
    <row r="6" spans="1:10">
      <c r="A6" s="339">
        <v>1970</v>
      </c>
      <c r="B6" s="340">
        <v>40.9</v>
      </c>
      <c r="C6" s="340" t="s">
        <v>119</v>
      </c>
      <c r="D6" s="340">
        <v>0</v>
      </c>
      <c r="E6" s="340">
        <v>3.1</v>
      </c>
      <c r="F6" s="340">
        <v>2.4</v>
      </c>
      <c r="G6" s="340">
        <v>12</v>
      </c>
      <c r="H6" s="340">
        <v>0.7</v>
      </c>
      <c r="I6" s="341">
        <v>59.1</v>
      </c>
      <c r="J6" s="340">
        <v>4.3</v>
      </c>
    </row>
    <row r="7" spans="1:10">
      <c r="A7" s="342">
        <v>1971</v>
      </c>
      <c r="B7" s="343">
        <v>51.4</v>
      </c>
      <c r="C7" s="343" t="s">
        <v>119</v>
      </c>
      <c r="D7" s="343">
        <v>0.1</v>
      </c>
      <c r="E7" s="343">
        <v>2.8</v>
      </c>
      <c r="F7" s="343">
        <v>2.4</v>
      </c>
      <c r="G7" s="343">
        <v>8.4</v>
      </c>
      <c r="H7" s="343">
        <v>0</v>
      </c>
      <c r="I7" s="344">
        <v>65.099999999999994</v>
      </c>
      <c r="J7" s="343">
        <v>1.9</v>
      </c>
    </row>
    <row r="8" spans="1:10">
      <c r="A8" s="339">
        <v>1972</v>
      </c>
      <c r="B8" s="340">
        <v>53.1</v>
      </c>
      <c r="C8" s="340" t="s">
        <v>119</v>
      </c>
      <c r="D8" s="340">
        <v>1.4</v>
      </c>
      <c r="E8" s="340">
        <v>3</v>
      </c>
      <c r="F8" s="340">
        <v>2.5</v>
      </c>
      <c r="G8" s="340">
        <v>10</v>
      </c>
      <c r="H8" s="340">
        <v>0.1</v>
      </c>
      <c r="I8" s="341">
        <v>70.099999999999994</v>
      </c>
      <c r="J8" s="340">
        <v>1.6</v>
      </c>
    </row>
    <row r="9" spans="1:10">
      <c r="A9" s="342">
        <v>1973</v>
      </c>
      <c r="B9" s="343">
        <v>59.2</v>
      </c>
      <c r="C9" s="343" t="s">
        <v>119</v>
      </c>
      <c r="D9" s="343">
        <v>2</v>
      </c>
      <c r="E9" s="343">
        <v>3.6</v>
      </c>
      <c r="F9" s="343">
        <v>2.7</v>
      </c>
      <c r="G9" s="343">
        <v>8.9</v>
      </c>
      <c r="H9" s="343">
        <v>0.1</v>
      </c>
      <c r="I9" s="344">
        <v>76.5</v>
      </c>
      <c r="J9" s="343">
        <v>1.1000000000000001</v>
      </c>
    </row>
    <row r="10" spans="1:10">
      <c r="A10" s="339">
        <v>1974</v>
      </c>
      <c r="B10" s="340">
        <v>56.6</v>
      </c>
      <c r="C10" s="340" t="s">
        <v>119</v>
      </c>
      <c r="D10" s="340">
        <v>1.9</v>
      </c>
      <c r="E10" s="340">
        <v>3.8</v>
      </c>
      <c r="F10" s="340">
        <v>3.1</v>
      </c>
      <c r="G10" s="340">
        <v>8.1</v>
      </c>
      <c r="H10" s="340">
        <v>0</v>
      </c>
      <c r="I10" s="341">
        <v>73.5</v>
      </c>
      <c r="J10" s="340">
        <v>3.3</v>
      </c>
    </row>
    <row r="11" spans="1:10">
      <c r="A11" s="342">
        <v>1975</v>
      </c>
      <c r="B11" s="343">
        <v>57</v>
      </c>
      <c r="C11" s="343" t="s">
        <v>119</v>
      </c>
      <c r="D11" s="343">
        <v>11.4</v>
      </c>
      <c r="E11" s="343">
        <v>3.3</v>
      </c>
      <c r="F11" s="343">
        <v>3.3</v>
      </c>
      <c r="G11" s="343">
        <v>3.5</v>
      </c>
      <c r="H11" s="343">
        <v>0.1</v>
      </c>
      <c r="I11" s="344">
        <v>78.599999999999994</v>
      </c>
      <c r="J11" s="343">
        <v>1.3</v>
      </c>
    </row>
    <row r="12" spans="1:10">
      <c r="A12" s="339">
        <v>1976</v>
      </c>
      <c r="B12" s="340">
        <v>54.2</v>
      </c>
      <c r="C12" s="340" t="s">
        <v>119</v>
      </c>
      <c r="D12" s="340">
        <v>15.2</v>
      </c>
      <c r="E12" s="340">
        <v>3.3</v>
      </c>
      <c r="F12" s="340">
        <v>3.9</v>
      </c>
      <c r="G12" s="340">
        <v>7.3</v>
      </c>
      <c r="H12" s="340">
        <v>0.1</v>
      </c>
      <c r="I12" s="341">
        <v>84</v>
      </c>
      <c r="J12" s="340">
        <v>2.5</v>
      </c>
    </row>
    <row r="13" spans="1:10">
      <c r="A13" s="342">
        <v>1977</v>
      </c>
      <c r="B13" s="343">
        <v>52.8</v>
      </c>
      <c r="C13" s="343" t="s">
        <v>119</v>
      </c>
      <c r="D13" s="343">
        <v>19</v>
      </c>
      <c r="E13" s="343">
        <v>3.4</v>
      </c>
      <c r="F13" s="343">
        <v>4.5999999999999996</v>
      </c>
      <c r="G13" s="343">
        <v>7.5</v>
      </c>
      <c r="H13" s="343">
        <v>0.1</v>
      </c>
      <c r="I13" s="344">
        <v>87.4</v>
      </c>
      <c r="J13" s="343">
        <v>-1.4</v>
      </c>
    </row>
    <row r="14" spans="1:10">
      <c r="A14" s="339">
        <v>1978</v>
      </c>
      <c r="B14" s="340">
        <v>57.1</v>
      </c>
      <c r="C14" s="340" t="s">
        <v>119</v>
      </c>
      <c r="D14" s="340">
        <v>22.7</v>
      </c>
      <c r="E14" s="340">
        <v>4</v>
      </c>
      <c r="F14" s="340">
        <v>5.2</v>
      </c>
      <c r="G14" s="340">
        <v>1.1000000000000001</v>
      </c>
      <c r="H14" s="340">
        <v>0.1</v>
      </c>
      <c r="I14" s="341">
        <v>90.2</v>
      </c>
      <c r="J14" s="340">
        <v>-0.5</v>
      </c>
    </row>
    <row r="15" spans="1:10">
      <c r="A15" s="342">
        <v>1979</v>
      </c>
      <c r="B15" s="343">
        <v>60.3</v>
      </c>
      <c r="C15" s="343" t="s">
        <v>119</v>
      </c>
      <c r="D15" s="343">
        <v>20.100000000000001</v>
      </c>
      <c r="E15" s="343">
        <v>4.3</v>
      </c>
      <c r="F15" s="343">
        <v>5</v>
      </c>
      <c r="G15" s="343">
        <v>2.6</v>
      </c>
      <c r="H15" s="343">
        <v>0.2</v>
      </c>
      <c r="I15" s="344">
        <v>92.5</v>
      </c>
      <c r="J15" s="343">
        <v>1.9</v>
      </c>
    </row>
    <row r="16" spans="1:10">
      <c r="A16" s="339">
        <v>1980</v>
      </c>
      <c r="B16" s="340">
        <v>58</v>
      </c>
      <c r="C16" s="340" t="s">
        <v>119</v>
      </c>
      <c r="D16" s="340">
        <v>25.3</v>
      </c>
      <c r="E16" s="340">
        <v>4</v>
      </c>
      <c r="F16" s="340">
        <v>5.6</v>
      </c>
      <c r="G16" s="340">
        <v>0.9</v>
      </c>
      <c r="H16" s="340">
        <v>0.2</v>
      </c>
      <c r="I16" s="341">
        <v>94</v>
      </c>
      <c r="J16" s="340">
        <v>0.5</v>
      </c>
    </row>
    <row r="17" spans="1:10">
      <c r="A17" s="342">
        <v>1981</v>
      </c>
      <c r="B17" s="343">
        <v>58.8</v>
      </c>
      <c r="C17" s="343" t="s">
        <v>119</v>
      </c>
      <c r="D17" s="343">
        <v>36</v>
      </c>
      <c r="E17" s="343">
        <v>2.6</v>
      </c>
      <c r="F17" s="343">
        <v>2.2000000000000002</v>
      </c>
      <c r="G17" s="343">
        <v>0.3</v>
      </c>
      <c r="H17" s="343">
        <v>0.1</v>
      </c>
      <c r="I17" s="344">
        <v>100</v>
      </c>
      <c r="J17" s="343">
        <v>-2.6</v>
      </c>
    </row>
    <row r="18" spans="1:10">
      <c r="A18" s="339">
        <v>1982</v>
      </c>
      <c r="B18" s="340">
        <v>54.1</v>
      </c>
      <c r="C18" s="340" t="s">
        <v>119</v>
      </c>
      <c r="D18" s="340">
        <v>37.299999999999997</v>
      </c>
      <c r="E18" s="340">
        <v>2.4</v>
      </c>
      <c r="F18" s="340">
        <v>2.6</v>
      </c>
      <c r="G18" s="340">
        <v>0.2</v>
      </c>
      <c r="H18" s="340">
        <v>0.1</v>
      </c>
      <c r="I18" s="341">
        <v>96.7</v>
      </c>
      <c r="J18" s="340">
        <v>3.5</v>
      </c>
    </row>
    <row r="19" spans="1:10">
      <c r="A19" s="342">
        <v>1983</v>
      </c>
      <c r="B19" s="343">
        <v>62.575000000000003</v>
      </c>
      <c r="C19" s="343" t="s">
        <v>119</v>
      </c>
      <c r="D19" s="343">
        <v>39.055999999999997</v>
      </c>
      <c r="E19" s="343">
        <v>2.42</v>
      </c>
      <c r="F19" s="343">
        <v>1.4741099999999998</v>
      </c>
      <c r="G19" s="343">
        <v>9.6000000000000002E-2</v>
      </c>
      <c r="H19" s="343">
        <v>0.104</v>
      </c>
      <c r="I19" s="344">
        <v>105.72511</v>
      </c>
      <c r="J19" s="343">
        <v>4.9359999999999999</v>
      </c>
    </row>
    <row r="20" spans="1:10">
      <c r="A20" s="339">
        <v>1984</v>
      </c>
      <c r="B20" s="340">
        <v>66.858999999999995</v>
      </c>
      <c r="C20" s="340" t="s">
        <v>119</v>
      </c>
      <c r="D20" s="340">
        <v>48.51</v>
      </c>
      <c r="E20" s="340">
        <v>2.4820000000000002</v>
      </c>
      <c r="F20" s="340">
        <v>1.68069</v>
      </c>
      <c r="G20" s="340">
        <v>0.02</v>
      </c>
      <c r="H20" s="340">
        <v>2.3E-2</v>
      </c>
      <c r="I20" s="341">
        <v>119.57468999999999</v>
      </c>
      <c r="J20" s="340">
        <v>0.38600000000000001</v>
      </c>
    </row>
    <row r="21" spans="1:10">
      <c r="A21" s="342">
        <v>1985</v>
      </c>
      <c r="B21" s="343">
        <v>69.835999999999999</v>
      </c>
      <c r="C21" s="343" t="s">
        <v>119</v>
      </c>
      <c r="D21" s="343">
        <v>55.811999999999998</v>
      </c>
      <c r="E21" s="343">
        <v>2.41</v>
      </c>
      <c r="F21" s="343">
        <v>3.6843300000000001</v>
      </c>
      <c r="G21" s="343">
        <v>0.54500000000000004</v>
      </c>
      <c r="H21" s="343">
        <v>2.7E-2</v>
      </c>
      <c r="I21" s="344">
        <v>132.31432999999996</v>
      </c>
      <c r="J21" s="343">
        <v>-1.5089999999999999</v>
      </c>
    </row>
    <row r="22" spans="1:10">
      <c r="A22" s="339">
        <v>1986</v>
      </c>
      <c r="B22" s="340">
        <v>59.890999999999998</v>
      </c>
      <c r="C22" s="340" t="s">
        <v>119</v>
      </c>
      <c r="D22" s="340">
        <v>66.884</v>
      </c>
      <c r="E22" s="340">
        <v>2.8069999999999999</v>
      </c>
      <c r="F22" s="340">
        <v>3.6444999999999999</v>
      </c>
      <c r="G22" s="340">
        <v>0.41599999999999998</v>
      </c>
      <c r="H22" s="340">
        <v>4.2999999999999997E-2</v>
      </c>
      <c r="I22" s="341">
        <v>133.68549999999999</v>
      </c>
      <c r="J22" s="340">
        <v>-4.6589999999999998</v>
      </c>
    </row>
    <row r="23" spans="1:10">
      <c r="A23" s="342">
        <v>1987</v>
      </c>
      <c r="B23" s="343">
        <v>70.695999999999998</v>
      </c>
      <c r="C23" s="343" t="s">
        <v>119</v>
      </c>
      <c r="D23" s="343">
        <v>64.340999999999994</v>
      </c>
      <c r="E23" s="343">
        <v>2.7610000000000001</v>
      </c>
      <c r="F23" s="343">
        <v>3.3756699999999999</v>
      </c>
      <c r="G23" s="343">
        <v>0.28199999999999997</v>
      </c>
      <c r="H23" s="343">
        <v>6.5000000000000002E-2</v>
      </c>
      <c r="I23" s="344">
        <v>141.52067</v>
      </c>
      <c r="J23" s="343">
        <v>-4.17</v>
      </c>
    </row>
    <row r="24" spans="1:10">
      <c r="A24" s="339">
        <v>1988</v>
      </c>
      <c r="B24" s="340">
        <v>68.763000000000005</v>
      </c>
      <c r="C24" s="340" t="s">
        <v>119</v>
      </c>
      <c r="D24" s="340">
        <v>66.274000000000001</v>
      </c>
      <c r="E24" s="340">
        <v>2.871</v>
      </c>
      <c r="F24" s="340">
        <v>2.9420100000000002</v>
      </c>
      <c r="G24" s="340">
        <v>0.224</v>
      </c>
      <c r="H24" s="340">
        <v>0.05</v>
      </c>
      <c r="I24" s="341">
        <v>141.12401000000003</v>
      </c>
      <c r="J24" s="340">
        <v>-2.6070000000000002</v>
      </c>
    </row>
    <row r="25" spans="1:10">
      <c r="A25" s="342">
        <v>1989</v>
      </c>
      <c r="B25" s="343">
        <v>70.838999999999999</v>
      </c>
      <c r="C25" s="343" t="s">
        <v>119</v>
      </c>
      <c r="D25" s="343">
        <v>62.686999999999998</v>
      </c>
      <c r="E25" s="343">
        <v>2.8130000000000002</v>
      </c>
      <c r="F25" s="343">
        <v>2.4191799999999999</v>
      </c>
      <c r="G25" s="343">
        <v>2.9000000000000001E-2</v>
      </c>
      <c r="H25" s="343">
        <v>6.9000000000000006E-2</v>
      </c>
      <c r="I25" s="344">
        <v>138.85617999999999</v>
      </c>
      <c r="J25" s="343">
        <v>-0.47299999999999998</v>
      </c>
    </row>
    <row r="26" spans="1:10">
      <c r="A26" s="339">
        <v>1990</v>
      </c>
      <c r="B26" s="340">
        <v>71.448999999999998</v>
      </c>
      <c r="C26" s="340" t="s">
        <v>119</v>
      </c>
      <c r="D26" s="340">
        <v>65.224999999999994</v>
      </c>
      <c r="E26" s="340">
        <v>2.585</v>
      </c>
      <c r="F26" s="340">
        <v>2.4162699999999999</v>
      </c>
      <c r="G26" s="340">
        <v>2.1999999999999999E-2</v>
      </c>
      <c r="H26" s="340">
        <v>3.1E-2</v>
      </c>
      <c r="I26" s="341">
        <v>141.72826999999998</v>
      </c>
      <c r="J26" s="340">
        <v>-1.768</v>
      </c>
    </row>
    <row r="27" spans="1:10">
      <c r="A27" s="342">
        <v>1991</v>
      </c>
      <c r="B27" s="343">
        <v>62.265999999999998</v>
      </c>
      <c r="C27" s="343" t="s">
        <v>119</v>
      </c>
      <c r="D27" s="343">
        <v>73.483999999999995</v>
      </c>
      <c r="E27" s="343">
        <v>2.9049999999999998</v>
      </c>
      <c r="F27" s="343">
        <v>3.7160700000000002</v>
      </c>
      <c r="G27" s="343">
        <v>1.7000000000000001E-2</v>
      </c>
      <c r="H27" s="343">
        <v>5.0999999999999997E-2</v>
      </c>
      <c r="I27" s="344">
        <v>142.43906999999999</v>
      </c>
      <c r="J27" s="343">
        <v>-1.294</v>
      </c>
    </row>
    <row r="28" spans="1:10">
      <c r="A28" s="339">
        <v>1992</v>
      </c>
      <c r="B28" s="340">
        <v>73.298000000000002</v>
      </c>
      <c r="C28" s="340" t="s">
        <v>119</v>
      </c>
      <c r="D28" s="340">
        <v>60.774000000000001</v>
      </c>
      <c r="E28" s="340">
        <v>3.089</v>
      </c>
      <c r="F28" s="340">
        <v>4.2544199999999996</v>
      </c>
      <c r="G28" s="340">
        <v>0.29499999999999998</v>
      </c>
      <c r="H28" s="340">
        <v>8.4000000000000005E-2</v>
      </c>
      <c r="I28" s="341">
        <v>141.79442</v>
      </c>
      <c r="J28" s="340">
        <v>-2.1560000000000001</v>
      </c>
    </row>
    <row r="29" spans="1:10">
      <c r="A29" s="342">
        <v>1993</v>
      </c>
      <c r="B29" s="343">
        <v>73.617999999999995</v>
      </c>
      <c r="C29" s="343" t="s">
        <v>119</v>
      </c>
      <c r="D29" s="343">
        <v>58.76</v>
      </c>
      <c r="E29" s="343">
        <v>3.5329999999999999</v>
      </c>
      <c r="F29" s="343">
        <v>5.0158699999999996</v>
      </c>
      <c r="G29" s="343">
        <v>0.17599999999999999</v>
      </c>
      <c r="H29" s="343">
        <v>0.13100000000000001</v>
      </c>
      <c r="I29" s="344">
        <v>141.23386999999997</v>
      </c>
      <c r="J29" s="343">
        <v>-0.58599999999999997</v>
      </c>
    </row>
    <row r="30" spans="1:10">
      <c r="A30" s="339">
        <v>1994</v>
      </c>
      <c r="B30" s="340">
        <v>58.298999999999999</v>
      </c>
      <c r="C30" s="340" t="s">
        <v>119</v>
      </c>
      <c r="D30" s="340">
        <v>70.085999999999999</v>
      </c>
      <c r="E30" s="340">
        <v>3.831</v>
      </c>
      <c r="F30" s="340">
        <v>5.8665600000000007</v>
      </c>
      <c r="G30" s="340">
        <v>0.24299999999999999</v>
      </c>
      <c r="H30" s="340">
        <v>0.13500000000000001</v>
      </c>
      <c r="I30" s="341">
        <v>138.46055999999996</v>
      </c>
      <c r="J30" s="340">
        <v>0.26100000000000001</v>
      </c>
    </row>
    <row r="31" spans="1:10">
      <c r="A31" s="342">
        <v>1995</v>
      </c>
      <c r="B31" s="343">
        <v>67.325999999999993</v>
      </c>
      <c r="C31" s="343" t="s">
        <v>119</v>
      </c>
      <c r="D31" s="343">
        <v>66.977999999999994</v>
      </c>
      <c r="E31" s="343">
        <v>3.8450000000000002</v>
      </c>
      <c r="F31" s="343">
        <v>5.76762</v>
      </c>
      <c r="G31" s="343">
        <v>0.13800000000000001</v>
      </c>
      <c r="H31" s="343">
        <v>8.8999999999999996E-2</v>
      </c>
      <c r="I31" s="344">
        <v>144.14361999999997</v>
      </c>
      <c r="J31" s="343">
        <v>-1.714</v>
      </c>
    </row>
    <row r="32" spans="1:10">
      <c r="A32" s="339">
        <v>1996</v>
      </c>
      <c r="B32" s="340">
        <v>51.228000000000002</v>
      </c>
      <c r="C32" s="340" t="s">
        <v>119</v>
      </c>
      <c r="D32" s="340">
        <v>71.361999999999995</v>
      </c>
      <c r="E32" s="340">
        <v>4.0289999999999999</v>
      </c>
      <c r="F32" s="340">
        <v>7.0858500000000006</v>
      </c>
      <c r="G32" s="340">
        <v>2.8420000000000001</v>
      </c>
      <c r="H32" s="340">
        <v>8.0000000000000002E-3</v>
      </c>
      <c r="I32" s="341">
        <v>136.55485000000002</v>
      </c>
      <c r="J32" s="340">
        <v>6.1390000000000002</v>
      </c>
    </row>
    <row r="33" spans="1:10">
      <c r="A33" s="342">
        <v>1997</v>
      </c>
      <c r="B33" s="343">
        <v>68.227000000000004</v>
      </c>
      <c r="C33" s="343">
        <v>0.20300000000000001</v>
      </c>
      <c r="D33" s="343">
        <v>66.914000000000001</v>
      </c>
      <c r="E33" s="343">
        <v>4.22</v>
      </c>
      <c r="F33" s="343">
        <v>5.5561600000000002</v>
      </c>
      <c r="G33" s="343">
        <v>0.187</v>
      </c>
      <c r="H33" s="343">
        <v>5.0000000000000001E-3</v>
      </c>
      <c r="I33" s="344">
        <v>145.31216000000001</v>
      </c>
      <c r="J33" s="343">
        <v>-2.7080000000000002</v>
      </c>
    </row>
    <row r="34" spans="1:10">
      <c r="A34" s="339">
        <v>1998</v>
      </c>
      <c r="B34" s="340">
        <v>73.828999999999994</v>
      </c>
      <c r="C34" s="340">
        <v>0.308</v>
      </c>
      <c r="D34" s="340">
        <v>70.501000000000005</v>
      </c>
      <c r="E34" s="340">
        <v>4.0019999999999998</v>
      </c>
      <c r="F34" s="340">
        <v>6.0285500000000001</v>
      </c>
      <c r="G34" s="340">
        <v>4.9000000000000002E-2</v>
      </c>
      <c r="H34" s="340">
        <v>3.0000000000000001E-3</v>
      </c>
      <c r="I34" s="341">
        <v>154.72055</v>
      </c>
      <c r="J34" s="340">
        <v>-10.696999999999999</v>
      </c>
    </row>
    <row r="35" spans="1:10">
      <c r="A35" s="342">
        <v>1999</v>
      </c>
      <c r="B35" s="343">
        <v>70.861999999999995</v>
      </c>
      <c r="C35" s="343">
        <v>0.35799999999999998</v>
      </c>
      <c r="D35" s="343">
        <v>70.2</v>
      </c>
      <c r="E35" s="343">
        <v>3.8860000000000001</v>
      </c>
      <c r="F35" s="343">
        <v>5.6182400000000001</v>
      </c>
      <c r="G35" s="343">
        <v>0.03</v>
      </c>
      <c r="H35" s="343">
        <v>8.0000000000000002E-3</v>
      </c>
      <c r="I35" s="344">
        <v>150.96224000000001</v>
      </c>
      <c r="J35" s="343">
        <v>-7.4820000000000002</v>
      </c>
    </row>
    <row r="36" spans="1:10">
      <c r="A36" s="339">
        <v>2000</v>
      </c>
      <c r="B36" s="340">
        <v>77.847999999999999</v>
      </c>
      <c r="C36" s="340">
        <v>0.45700000000000002</v>
      </c>
      <c r="D36" s="340">
        <v>54.771999999999998</v>
      </c>
      <c r="E36" s="340">
        <v>4.1500000000000004</v>
      </c>
      <c r="F36" s="340">
        <v>4.6705500000000004</v>
      </c>
      <c r="G36" s="340">
        <v>2.9000000000000001E-2</v>
      </c>
      <c r="H36" s="340">
        <v>2.4E-2</v>
      </c>
      <c r="I36" s="341">
        <v>141.95054999999999</v>
      </c>
      <c r="J36" s="340">
        <v>4.6769999999999996</v>
      </c>
    </row>
    <row r="37" spans="1:10">
      <c r="A37" s="342">
        <v>2001</v>
      </c>
      <c r="B37" s="343">
        <v>78.418000000000006</v>
      </c>
      <c r="C37" s="343">
        <v>0.48199999999999998</v>
      </c>
      <c r="D37" s="343">
        <v>69.210999999999999</v>
      </c>
      <c r="E37" s="343">
        <v>3.9180000000000001</v>
      </c>
      <c r="F37" s="343">
        <v>5.6376400000000002</v>
      </c>
      <c r="G37" s="343">
        <v>3.1E-2</v>
      </c>
      <c r="H37" s="343">
        <v>2.4E-2</v>
      </c>
      <c r="I37" s="344">
        <v>157.72164000000001</v>
      </c>
      <c r="J37" s="343">
        <v>-7.29</v>
      </c>
    </row>
    <row r="38" spans="1:10">
      <c r="A38" s="339">
        <v>2002</v>
      </c>
      <c r="B38" s="340">
        <v>65.811000000000007</v>
      </c>
      <c r="C38" s="340">
        <v>0.60799999999999998</v>
      </c>
      <c r="D38" s="340">
        <v>65.55</v>
      </c>
      <c r="E38" s="340">
        <v>4.5510000000000002</v>
      </c>
      <c r="F38" s="340">
        <v>6.2720200000000004</v>
      </c>
      <c r="G38" s="340">
        <v>0.41199999999999998</v>
      </c>
      <c r="H38" s="340">
        <v>0.03</v>
      </c>
      <c r="I38" s="341">
        <v>143.23401999999999</v>
      </c>
      <c r="J38" s="340">
        <v>5.3559999999999999</v>
      </c>
    </row>
    <row r="39" spans="1:10">
      <c r="A39" s="342">
        <v>2003</v>
      </c>
      <c r="B39" s="343">
        <v>53.018000000000001</v>
      </c>
      <c r="C39" s="343">
        <v>0.63100000000000001</v>
      </c>
      <c r="D39" s="343">
        <v>65.453999999999994</v>
      </c>
      <c r="E39" s="343">
        <v>4.7290000000000001</v>
      </c>
      <c r="F39" s="343">
        <v>7.8793100000000003</v>
      </c>
      <c r="G39" s="343">
        <v>0.499</v>
      </c>
      <c r="H39" s="343">
        <v>0.10100000000000001</v>
      </c>
      <c r="I39" s="344">
        <v>132.31130999999999</v>
      </c>
      <c r="J39" s="343">
        <v>12.829000000000001</v>
      </c>
    </row>
    <row r="40" spans="1:10">
      <c r="A40" s="339">
        <v>2004</v>
      </c>
      <c r="B40" s="340">
        <v>60.085000000000001</v>
      </c>
      <c r="C40" s="340">
        <v>0.85</v>
      </c>
      <c r="D40" s="340">
        <v>75</v>
      </c>
      <c r="E40" s="340">
        <v>4.62</v>
      </c>
      <c r="F40" s="340">
        <v>8.2741000000000007</v>
      </c>
      <c r="G40" s="340">
        <v>3.5999999999999997E-2</v>
      </c>
      <c r="H40" s="340">
        <v>6.0000000000000001E-3</v>
      </c>
      <c r="I40" s="341">
        <v>148.87110000000001</v>
      </c>
      <c r="J40" s="340">
        <v>-2.1039999999999992</v>
      </c>
    </row>
    <row r="41" spans="1:10">
      <c r="A41" s="342">
        <v>2005</v>
      </c>
      <c r="B41" s="343">
        <v>72.061999999999998</v>
      </c>
      <c r="C41" s="343">
        <v>0.93600000000000005</v>
      </c>
      <c r="D41" s="343">
        <v>69.5</v>
      </c>
      <c r="E41" s="343">
        <v>4.5720000000000001</v>
      </c>
      <c r="F41" s="343">
        <v>7.2711199999999998</v>
      </c>
      <c r="G41" s="343">
        <v>0.129</v>
      </c>
      <c r="H41" s="343">
        <v>2.1999999999999999E-2</v>
      </c>
      <c r="I41" s="344">
        <v>154.49211999999997</v>
      </c>
      <c r="J41" s="343">
        <v>-7.3920000000000003</v>
      </c>
    </row>
    <row r="42" spans="1:10">
      <c r="A42" s="339">
        <v>2006</v>
      </c>
      <c r="B42" s="340">
        <v>61.067</v>
      </c>
      <c r="C42" s="340">
        <v>0.98699999999999999</v>
      </c>
      <c r="D42" s="340">
        <v>64.981999999999999</v>
      </c>
      <c r="E42" s="340">
        <v>5.0339999999999998</v>
      </c>
      <c r="F42" s="340">
        <v>7.2730600000000001</v>
      </c>
      <c r="G42" s="340">
        <v>4.3999999999999997E-2</v>
      </c>
      <c r="H42" s="340">
        <v>1.2999999999999999E-2</v>
      </c>
      <c r="I42" s="341">
        <v>139.40006</v>
      </c>
      <c r="J42" s="340">
        <v>6.05</v>
      </c>
    </row>
    <row r="43" spans="1:10">
      <c r="A43" s="342">
        <v>2007</v>
      </c>
      <c r="B43" s="343">
        <v>65.59</v>
      </c>
      <c r="C43" s="343">
        <v>1.4319999999999999</v>
      </c>
      <c r="D43" s="343">
        <v>64.278999999999996</v>
      </c>
      <c r="E43" s="343">
        <v>5.7069999999999999</v>
      </c>
      <c r="F43" s="343">
        <v>7.8162600000000007</v>
      </c>
      <c r="G43" s="343">
        <v>7.5999999999999998E-2</v>
      </c>
      <c r="H43" s="343">
        <v>2.5999999999999999E-2</v>
      </c>
      <c r="I43" s="344">
        <v>144.92625999999998</v>
      </c>
      <c r="J43" s="343">
        <v>1.3160000000000001</v>
      </c>
    </row>
    <row r="44" spans="1:10">
      <c r="A44" s="339">
        <v>2008</v>
      </c>
      <c r="B44" s="340">
        <v>66.3</v>
      </c>
      <c r="C44" s="340">
        <v>1.996</v>
      </c>
      <c r="D44" s="340">
        <v>61.27</v>
      </c>
      <c r="E44" s="340">
        <v>6.06</v>
      </c>
      <c r="F44" s="340">
        <v>8.02</v>
      </c>
      <c r="G44" s="340">
        <v>9.1999999999999998E-2</v>
      </c>
      <c r="H44" s="340">
        <v>0.02</v>
      </c>
      <c r="I44" s="341">
        <v>143.75</v>
      </c>
      <c r="J44" s="340">
        <v>-1.962</v>
      </c>
    </row>
    <row r="45" spans="1:10">
      <c r="A45" s="342">
        <v>2009</v>
      </c>
      <c r="B45" s="343">
        <v>65.27</v>
      </c>
      <c r="C45" s="343">
        <v>2.4849999999999999</v>
      </c>
      <c r="D45" s="343">
        <v>50.02</v>
      </c>
      <c r="E45" s="343">
        <v>5.56</v>
      </c>
      <c r="F45" s="343">
        <v>10.18</v>
      </c>
      <c r="G45" s="343">
        <v>0.14000000000000001</v>
      </c>
      <c r="H45" s="343">
        <v>0.02</v>
      </c>
      <c r="I45" s="344">
        <v>133.66999999999999</v>
      </c>
      <c r="J45" s="343">
        <v>4.6859999999999999</v>
      </c>
    </row>
    <row r="46" spans="1:10">
      <c r="A46" s="339">
        <v>2010</v>
      </c>
      <c r="B46" s="340">
        <v>66.180000000000007</v>
      </c>
      <c r="C46" s="340">
        <v>3.47</v>
      </c>
      <c r="D46" s="340">
        <v>55.63</v>
      </c>
      <c r="E46" s="340">
        <v>6.28</v>
      </c>
      <c r="F46" s="340">
        <v>12.8</v>
      </c>
      <c r="G46" s="340">
        <v>0.43</v>
      </c>
      <c r="H46" s="340">
        <v>0</v>
      </c>
      <c r="I46" s="341">
        <v>144.79</v>
      </c>
      <c r="J46" s="340">
        <v>1.962</v>
      </c>
    </row>
    <row r="48" spans="1:10">
      <c r="A48" s="334" t="s">
        <v>200</v>
      </c>
    </row>
    <row r="49" spans="1:1" ht="15">
      <c r="A49" s="331" t="s">
        <v>429</v>
      </c>
    </row>
    <row r="51" spans="1:1">
      <c r="A51" s="227"/>
    </row>
  </sheetData>
  <mergeCells count="1">
    <mergeCell ref="A3:J3"/>
  </mergeCells>
  <pageMargins left="0.70866141732283472" right="0.70866141732283472" top="0.74803149606299213" bottom="0.74803149606299213" header="0.31496062992125984" footer="0.31496062992125984"/>
  <pageSetup paperSize="9" scale="95" orientation="portrait" r:id="rId1"/>
  <headerFooter>
    <oddHeader>&amp;L&amp;G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5"/>
  <sheetViews>
    <sheetView zoomScaleNormal="100" workbookViewId="0"/>
  </sheetViews>
  <sheetFormatPr defaultColWidth="8" defaultRowHeight="12.75"/>
  <cols>
    <col min="1" max="1" width="6.28515625" style="274" customWidth="1"/>
    <col min="2" max="7" width="10.5703125" style="233" customWidth="1"/>
    <col min="8" max="16384" width="8" style="227"/>
  </cols>
  <sheetData>
    <row r="3" spans="1:7" ht="33" customHeight="1">
      <c r="A3" s="696" t="s">
        <v>229</v>
      </c>
      <c r="B3" s="696"/>
      <c r="C3" s="696"/>
      <c r="D3" s="696"/>
      <c r="E3" s="696"/>
      <c r="F3" s="696"/>
      <c r="G3" s="696"/>
    </row>
    <row r="5" spans="1:7" ht="63.75">
      <c r="A5" s="336" t="s">
        <v>107</v>
      </c>
      <c r="B5" s="337" t="s">
        <v>230</v>
      </c>
      <c r="C5" s="337" t="s">
        <v>231</v>
      </c>
      <c r="D5" s="337" t="s">
        <v>150</v>
      </c>
      <c r="E5" s="337" t="s">
        <v>232</v>
      </c>
      <c r="F5" s="337" t="s">
        <v>233</v>
      </c>
      <c r="G5" s="338" t="s">
        <v>141</v>
      </c>
    </row>
    <row r="6" spans="1:7">
      <c r="A6" s="339">
        <v>1983</v>
      </c>
      <c r="B6" s="346">
        <v>3536.6666666666665</v>
      </c>
      <c r="C6" s="346">
        <v>93.055555555555557</v>
      </c>
      <c r="D6" s="346">
        <v>0</v>
      </c>
      <c r="E6" s="346">
        <v>1988.8888888888889</v>
      </c>
      <c r="F6" s="346">
        <v>1394.1666666666667</v>
      </c>
      <c r="G6" s="347">
        <v>7012.7777777777783</v>
      </c>
    </row>
    <row r="7" spans="1:7">
      <c r="A7" s="342">
        <v>1984</v>
      </c>
      <c r="B7" s="348">
        <v>1938.6111111111111</v>
      </c>
      <c r="C7" s="348">
        <v>81.388888888888886</v>
      </c>
      <c r="D7" s="348">
        <v>0</v>
      </c>
      <c r="E7" s="348">
        <v>2616.9444444444443</v>
      </c>
      <c r="F7" s="348">
        <v>2085.8333333333335</v>
      </c>
      <c r="G7" s="349">
        <v>6722.7777777777774</v>
      </c>
    </row>
    <row r="8" spans="1:7">
      <c r="A8" s="339">
        <v>1985</v>
      </c>
      <c r="B8" s="346">
        <v>4837.5</v>
      </c>
      <c r="C8" s="346">
        <v>81.388888888888886</v>
      </c>
      <c r="D8" s="346">
        <v>53.888888888888886</v>
      </c>
      <c r="E8" s="346">
        <v>2291.1111111111109</v>
      </c>
      <c r="F8" s="346">
        <v>3430.5555555555557</v>
      </c>
      <c r="G8" s="347">
        <v>10694.444444444445</v>
      </c>
    </row>
    <row r="9" spans="1:7">
      <c r="A9" s="342">
        <v>1986</v>
      </c>
      <c r="B9" s="348">
        <v>4341.9444444444443</v>
      </c>
      <c r="C9" s="348">
        <v>116.38888888888889</v>
      </c>
      <c r="D9" s="348">
        <v>86.388888888888886</v>
      </c>
      <c r="E9" s="348">
        <v>2314.4444444444443</v>
      </c>
      <c r="F9" s="348">
        <v>3326.6666666666665</v>
      </c>
      <c r="G9" s="349">
        <v>10185.833333333332</v>
      </c>
    </row>
    <row r="10" spans="1:7">
      <c r="A10" s="339">
        <v>1987</v>
      </c>
      <c r="B10" s="346">
        <v>3745.2777777777778</v>
      </c>
      <c r="C10" s="346">
        <v>221.11111111111111</v>
      </c>
      <c r="D10" s="346">
        <v>108.05555555555556</v>
      </c>
      <c r="E10" s="346">
        <v>2291.1111111111109</v>
      </c>
      <c r="F10" s="346">
        <v>3226.6666666666665</v>
      </c>
      <c r="G10" s="347">
        <v>9592.2222222222226</v>
      </c>
    </row>
    <row r="11" spans="1:7">
      <c r="A11" s="342">
        <v>1988</v>
      </c>
      <c r="B11" s="348">
        <v>2918.0555555555557</v>
      </c>
      <c r="C11" s="348">
        <v>195.27777777777777</v>
      </c>
      <c r="D11" s="348">
        <v>399.44444444444446</v>
      </c>
      <c r="E11" s="348">
        <v>2372.5</v>
      </c>
      <c r="F11" s="348">
        <v>3279.7222222222222</v>
      </c>
      <c r="G11" s="349">
        <v>9165</v>
      </c>
    </row>
    <row r="12" spans="1:7">
      <c r="A12" s="339">
        <v>1989</v>
      </c>
      <c r="B12" s="346">
        <v>1897.7777777777778</v>
      </c>
      <c r="C12" s="346">
        <v>383.88888888888886</v>
      </c>
      <c r="D12" s="346">
        <v>302.22222222222223</v>
      </c>
      <c r="E12" s="346">
        <v>2605</v>
      </c>
      <c r="F12" s="346">
        <v>2485.8333333333335</v>
      </c>
      <c r="G12" s="347">
        <v>7674.7222222222226</v>
      </c>
    </row>
    <row r="13" spans="1:7">
      <c r="A13" s="342">
        <v>1990</v>
      </c>
      <c r="B13" s="348">
        <v>1531.3888888888889</v>
      </c>
      <c r="C13" s="348">
        <v>279.16666666666669</v>
      </c>
      <c r="D13" s="348">
        <v>464.44444444444446</v>
      </c>
      <c r="E13" s="348">
        <v>2453.8888888888887</v>
      </c>
      <c r="F13" s="348">
        <v>2377.7777777777778</v>
      </c>
      <c r="G13" s="349">
        <v>7106.6666666666661</v>
      </c>
    </row>
    <row r="14" spans="1:7">
      <c r="A14" s="339">
        <v>1991</v>
      </c>
      <c r="B14" s="346">
        <v>2754.7222222222222</v>
      </c>
      <c r="C14" s="346">
        <v>233.61111111111111</v>
      </c>
      <c r="D14" s="346">
        <v>583.33333333333337</v>
      </c>
      <c r="E14" s="346">
        <v>2495.5555555555557</v>
      </c>
      <c r="F14" s="346">
        <v>3213.333333333333</v>
      </c>
      <c r="G14" s="347">
        <v>9280.5555555555547</v>
      </c>
    </row>
    <row r="15" spans="1:7">
      <c r="A15" s="342">
        <v>1992</v>
      </c>
      <c r="B15" s="348">
        <v>3659.1666666666665</v>
      </c>
      <c r="C15" s="348">
        <v>395.27777777777777</v>
      </c>
      <c r="D15" s="348">
        <v>842.5</v>
      </c>
      <c r="E15" s="348">
        <v>2966.1111111111109</v>
      </c>
      <c r="F15" s="348">
        <v>3344.1666666666665</v>
      </c>
      <c r="G15" s="349">
        <v>11207.222222222221</v>
      </c>
    </row>
    <row r="16" spans="1:7">
      <c r="A16" s="339">
        <v>1993</v>
      </c>
      <c r="B16" s="346">
        <v>4175.833333333333</v>
      </c>
      <c r="C16" s="346">
        <v>334.44444444444446</v>
      </c>
      <c r="D16" s="346">
        <v>962.22222222222217</v>
      </c>
      <c r="E16" s="346">
        <v>3037.5</v>
      </c>
      <c r="F16" s="346">
        <v>3601.6666666666665</v>
      </c>
      <c r="G16" s="347">
        <v>12111.666666666666</v>
      </c>
    </row>
    <row r="17" spans="1:7">
      <c r="A17" s="342">
        <v>1994</v>
      </c>
      <c r="B17" s="348">
        <v>5915.5555555555557</v>
      </c>
      <c r="C17" s="348">
        <v>406.38888888888886</v>
      </c>
      <c r="D17" s="348">
        <v>884.44444444444446</v>
      </c>
      <c r="E17" s="348">
        <v>3116.9444444444443</v>
      </c>
      <c r="F17" s="348">
        <v>4385.2777777777774</v>
      </c>
      <c r="G17" s="349">
        <v>14708.611111111109</v>
      </c>
    </row>
    <row r="18" spans="1:7">
      <c r="A18" s="339">
        <v>1995</v>
      </c>
      <c r="B18" s="346">
        <v>5224.7222222222217</v>
      </c>
      <c r="C18" s="346">
        <v>406.38888888888886</v>
      </c>
      <c r="D18" s="346">
        <v>758.33333333333337</v>
      </c>
      <c r="E18" s="346">
        <v>3337.7777777777778</v>
      </c>
      <c r="F18" s="346">
        <v>3757.7777777777778</v>
      </c>
      <c r="G18" s="347">
        <v>13485</v>
      </c>
    </row>
    <row r="19" spans="1:7">
      <c r="A19" s="342">
        <v>1996</v>
      </c>
      <c r="B19" s="348">
        <v>12665.555555555555</v>
      </c>
      <c r="C19" s="348">
        <v>250.55555555555554</v>
      </c>
      <c r="D19" s="348">
        <v>651.38888888888891</v>
      </c>
      <c r="E19" s="348">
        <v>3349.4444444444443</v>
      </c>
      <c r="F19" s="348">
        <v>7290.2777777777774</v>
      </c>
      <c r="G19" s="349">
        <v>24207</v>
      </c>
    </row>
    <row r="20" spans="1:7">
      <c r="A20" s="339">
        <v>1997</v>
      </c>
      <c r="B20" s="346">
        <v>5343.6111111111113</v>
      </c>
      <c r="C20" s="346">
        <v>276.38888888888886</v>
      </c>
      <c r="D20" s="346">
        <v>680.55555555555554</v>
      </c>
      <c r="E20" s="346">
        <v>3907.5</v>
      </c>
      <c r="F20" s="346">
        <v>3695</v>
      </c>
      <c r="G20" s="347">
        <v>13903.055555555555</v>
      </c>
    </row>
    <row r="21" spans="1:7">
      <c r="A21" s="342">
        <v>1998</v>
      </c>
      <c r="B21" s="348">
        <v>4969.7222222222217</v>
      </c>
      <c r="C21" s="348">
        <v>250</v>
      </c>
      <c r="D21" s="348">
        <v>583.33333333333337</v>
      </c>
      <c r="E21" s="348">
        <v>3954.1666666666665</v>
      </c>
      <c r="F21" s="348">
        <v>4361.1111111111113</v>
      </c>
      <c r="G21" s="349">
        <v>14118.333333333332</v>
      </c>
    </row>
    <row r="22" spans="1:7">
      <c r="A22" s="339">
        <v>1999</v>
      </c>
      <c r="B22" s="346">
        <v>4208.0555555555557</v>
      </c>
      <c r="C22" s="346">
        <v>305.55555555555554</v>
      </c>
      <c r="D22" s="346">
        <v>543.05555555555554</v>
      </c>
      <c r="E22" s="346">
        <v>3532.2222222222222</v>
      </c>
      <c r="F22" s="346">
        <v>4316.666666666667</v>
      </c>
      <c r="G22" s="347">
        <v>12905.555555555555</v>
      </c>
    </row>
    <row r="23" spans="1:7">
      <c r="A23" s="342">
        <v>2000</v>
      </c>
      <c r="B23" s="348">
        <v>3272.5</v>
      </c>
      <c r="C23" s="348">
        <v>323.33333333333331</v>
      </c>
      <c r="D23" s="348">
        <v>515</v>
      </c>
      <c r="E23" s="348">
        <v>4912.5</v>
      </c>
      <c r="F23" s="348">
        <v>3656.9444444444443</v>
      </c>
      <c r="G23" s="349">
        <v>12680.277777777777</v>
      </c>
    </row>
    <row r="24" spans="1:7">
      <c r="A24" s="339">
        <v>2001</v>
      </c>
      <c r="B24" s="346">
        <v>3265.833333333333</v>
      </c>
      <c r="C24" s="346">
        <v>1.6666666666666665</v>
      </c>
      <c r="D24" s="346">
        <v>440.55555555555554</v>
      </c>
      <c r="E24" s="346">
        <v>4868.0555555555557</v>
      </c>
      <c r="F24" s="346">
        <v>4231.3888888888887</v>
      </c>
      <c r="G24" s="347">
        <v>12807.5</v>
      </c>
    </row>
    <row r="25" spans="1:7">
      <c r="A25" s="342">
        <v>2002</v>
      </c>
      <c r="B25" s="348">
        <v>4404.166666666667</v>
      </c>
      <c r="C25" s="348">
        <v>4.4444444444444446</v>
      </c>
      <c r="D25" s="348">
        <v>689.16666666666663</v>
      </c>
      <c r="E25" s="348">
        <v>5453.333333333333</v>
      </c>
      <c r="F25" s="348">
        <v>4953.0555555555557</v>
      </c>
      <c r="G25" s="349">
        <f>B25+C25+D25+E25+F25</f>
        <v>15504.166666666668</v>
      </c>
    </row>
    <row r="26" spans="1:7">
      <c r="A26" s="339">
        <v>2003</v>
      </c>
      <c r="B26" s="346">
        <v>6002.5</v>
      </c>
      <c r="C26" s="346">
        <v>0</v>
      </c>
      <c r="D26" s="346">
        <v>891.94444444444446</v>
      </c>
      <c r="E26" s="346">
        <v>6764.4444444444443</v>
      </c>
      <c r="F26" s="346">
        <v>6224.4444444444443</v>
      </c>
      <c r="G26" s="347">
        <v>19883.333333333332</v>
      </c>
    </row>
    <row r="27" spans="1:7">
      <c r="A27" s="342">
        <v>2004</v>
      </c>
      <c r="B27" s="348">
        <v>2416.3888888888887</v>
      </c>
      <c r="C27" s="348">
        <v>0</v>
      </c>
      <c r="D27" s="348">
        <v>858.05555555555554</v>
      </c>
      <c r="E27" s="348">
        <v>10116.944444444443</v>
      </c>
      <c r="F27" s="348">
        <v>4129.7222222222217</v>
      </c>
      <c r="G27" s="349">
        <v>17521.111111111109</v>
      </c>
    </row>
    <row r="28" spans="1:7">
      <c r="A28" s="339">
        <v>2005</v>
      </c>
      <c r="B28" s="346">
        <v>2058.0555555555557</v>
      </c>
      <c r="C28" s="346">
        <v>0</v>
      </c>
      <c r="D28" s="346">
        <v>755</v>
      </c>
      <c r="E28" s="346">
        <v>9630</v>
      </c>
      <c r="F28" s="346">
        <v>3802.2222222222222</v>
      </c>
      <c r="G28" s="347">
        <v>16245.277777777777</v>
      </c>
    </row>
    <row r="29" spans="1:7">
      <c r="A29" s="342">
        <v>2006</v>
      </c>
      <c r="B29" s="348">
        <v>2479.7222222222222</v>
      </c>
      <c r="C29" s="348">
        <v>0</v>
      </c>
      <c r="D29" s="348">
        <v>674.16666666666663</v>
      </c>
      <c r="E29" s="348">
        <v>11023.888888888889</v>
      </c>
      <c r="F29" s="348">
        <v>3189.1666666666665</v>
      </c>
      <c r="G29" s="349">
        <v>17366.944444444445</v>
      </c>
    </row>
    <row r="30" spans="1:7">
      <c r="A30" s="339">
        <v>2007</v>
      </c>
      <c r="B30" s="346">
        <v>1622.7777777777778</v>
      </c>
      <c r="C30" s="346">
        <v>3.6111111111111112</v>
      </c>
      <c r="D30" s="346">
        <v>1366.9444444444443</v>
      </c>
      <c r="E30" s="346">
        <v>11333.055555555555</v>
      </c>
      <c r="F30" s="346">
        <v>3132.7777777777778</v>
      </c>
      <c r="G30" s="347">
        <v>17459.166666666664</v>
      </c>
    </row>
    <row r="31" spans="1:7">
      <c r="A31" s="342">
        <v>2008</v>
      </c>
      <c r="B31" s="348">
        <v>1486.11</v>
      </c>
      <c r="C31" s="348">
        <v>9.7222222222222197</v>
      </c>
      <c r="D31" s="348">
        <v>772.5</v>
      </c>
      <c r="E31" s="348">
        <v>13797.78</v>
      </c>
      <c r="F31" s="348">
        <v>2848.33</v>
      </c>
      <c r="G31" s="349">
        <v>18914.439999999999</v>
      </c>
    </row>
    <row r="32" spans="1:7">
      <c r="A32" s="339">
        <v>2009</v>
      </c>
      <c r="B32" s="346">
        <v>1276.1099999999999</v>
      </c>
      <c r="C32" s="346">
        <v>3.89</v>
      </c>
      <c r="D32" s="346">
        <v>1702.78</v>
      </c>
      <c r="E32" s="346">
        <v>14832.22</v>
      </c>
      <c r="F32" s="346">
        <v>1697.5</v>
      </c>
      <c r="G32" s="347">
        <v>19512.5</v>
      </c>
    </row>
    <row r="33" spans="1:7">
      <c r="A33" s="350">
        <v>2010</v>
      </c>
      <c r="B33" s="351">
        <v>2445.83</v>
      </c>
      <c r="C33" s="351">
        <v>0</v>
      </c>
      <c r="D33" s="351">
        <v>5727.5</v>
      </c>
      <c r="E33" s="351">
        <v>16214.44</v>
      </c>
      <c r="F33" s="351">
        <v>2731.67</v>
      </c>
      <c r="G33" s="352">
        <v>27119.439999999999</v>
      </c>
    </row>
    <row r="35" spans="1:7">
      <c r="A35" s="274" t="s">
        <v>162</v>
      </c>
    </row>
  </sheetData>
  <mergeCells count="1">
    <mergeCell ref="A3:G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36"/>
  <sheetViews>
    <sheetView topLeftCell="A19" zoomScaleNormal="100" workbookViewId="0">
      <selection activeCell="C27" sqref="C27"/>
    </sheetView>
  </sheetViews>
  <sheetFormatPr defaultColWidth="8" defaultRowHeight="12.75"/>
  <cols>
    <col min="1" max="1" width="5.7109375" style="274" customWidth="1"/>
    <col min="2" max="4" width="19.5703125" style="233" customWidth="1"/>
    <col min="5" max="16384" width="8" style="227"/>
  </cols>
  <sheetData>
    <row r="3" spans="1:5" ht="30.75" customHeight="1">
      <c r="A3" s="696" t="s">
        <v>234</v>
      </c>
      <c r="B3" s="696"/>
      <c r="C3" s="696"/>
      <c r="D3" s="696"/>
      <c r="E3" s="600"/>
    </row>
    <row r="5" spans="1:5">
      <c r="A5" s="336" t="s">
        <v>107</v>
      </c>
      <c r="B5" s="337" t="s">
        <v>235</v>
      </c>
      <c r="C5" s="337" t="s">
        <v>236</v>
      </c>
      <c r="D5" s="337" t="s">
        <v>237</v>
      </c>
    </row>
    <row r="6" spans="1:5">
      <c r="A6" s="339">
        <v>1982</v>
      </c>
      <c r="B6" s="346">
        <v>1</v>
      </c>
      <c r="C6" s="346">
        <v>3</v>
      </c>
      <c r="D6" s="346">
        <v>0</v>
      </c>
    </row>
    <row r="7" spans="1:5">
      <c r="A7" s="342">
        <v>1983</v>
      </c>
      <c r="B7" s="348">
        <v>3</v>
      </c>
      <c r="C7" s="348">
        <v>5</v>
      </c>
      <c r="D7" s="348">
        <v>0</v>
      </c>
    </row>
    <row r="8" spans="1:5">
      <c r="A8" s="339">
        <v>1984</v>
      </c>
      <c r="B8" s="346">
        <v>4</v>
      </c>
      <c r="C8" s="346">
        <v>5</v>
      </c>
      <c r="D8" s="346">
        <v>0.1</v>
      </c>
    </row>
    <row r="9" spans="1:5">
      <c r="A9" s="342">
        <v>1985</v>
      </c>
      <c r="B9" s="348">
        <v>4</v>
      </c>
      <c r="C9" s="348">
        <v>5</v>
      </c>
      <c r="D9" s="348">
        <v>0.1</v>
      </c>
    </row>
    <row r="10" spans="1:5">
      <c r="A10" s="339">
        <v>1986</v>
      </c>
      <c r="B10" s="346">
        <v>4</v>
      </c>
      <c r="C10" s="346">
        <v>5</v>
      </c>
      <c r="D10" s="346">
        <v>0.3</v>
      </c>
    </row>
    <row r="11" spans="1:5">
      <c r="A11" s="342">
        <v>1987</v>
      </c>
      <c r="B11" s="348">
        <v>6</v>
      </c>
      <c r="C11" s="348">
        <v>5</v>
      </c>
      <c r="D11" s="348">
        <v>0.6</v>
      </c>
    </row>
    <row r="12" spans="1:5">
      <c r="A12" s="339">
        <v>1988</v>
      </c>
      <c r="B12" s="346">
        <v>16</v>
      </c>
      <c r="C12" s="346">
        <v>7</v>
      </c>
      <c r="D12" s="346">
        <v>1.3</v>
      </c>
    </row>
    <row r="13" spans="1:5">
      <c r="A13" s="342">
        <v>1989</v>
      </c>
      <c r="B13" s="348">
        <v>20</v>
      </c>
      <c r="C13" s="348">
        <v>6</v>
      </c>
      <c r="D13" s="348">
        <v>2.7</v>
      </c>
    </row>
    <row r="14" spans="1:5">
      <c r="A14" s="339">
        <v>1990</v>
      </c>
      <c r="B14" s="346">
        <v>31</v>
      </c>
      <c r="C14" s="346">
        <v>8</v>
      </c>
      <c r="D14" s="346">
        <v>5.6</v>
      </c>
    </row>
    <row r="15" spans="1:5">
      <c r="A15" s="342">
        <v>1991</v>
      </c>
      <c r="B15" s="348">
        <v>52</v>
      </c>
      <c r="C15" s="348">
        <v>9</v>
      </c>
      <c r="D15" s="348">
        <v>11</v>
      </c>
    </row>
    <row r="16" spans="1:5">
      <c r="A16" s="339">
        <v>1992</v>
      </c>
      <c r="B16" s="346">
        <v>86</v>
      </c>
      <c r="C16" s="346">
        <v>16</v>
      </c>
      <c r="D16" s="346">
        <v>27</v>
      </c>
    </row>
    <row r="17" spans="1:4">
      <c r="A17" s="342">
        <v>1993</v>
      </c>
      <c r="B17" s="348">
        <v>129</v>
      </c>
      <c r="C17" s="348">
        <v>26</v>
      </c>
      <c r="D17" s="348">
        <v>47</v>
      </c>
    </row>
    <row r="18" spans="1:4">
      <c r="A18" s="339">
        <v>1994</v>
      </c>
      <c r="B18" s="346">
        <v>157</v>
      </c>
      <c r="C18" s="346">
        <v>38</v>
      </c>
      <c r="D18" s="346">
        <v>75</v>
      </c>
    </row>
    <row r="19" spans="1:4">
      <c r="A19" s="342">
        <v>1995</v>
      </c>
      <c r="B19" s="348">
        <v>219</v>
      </c>
      <c r="C19" s="348">
        <v>67</v>
      </c>
      <c r="D19" s="348">
        <v>106</v>
      </c>
    </row>
    <row r="20" spans="1:4">
      <c r="A20" s="339">
        <v>1996</v>
      </c>
      <c r="B20" s="346">
        <v>303</v>
      </c>
      <c r="C20" s="346">
        <v>102</v>
      </c>
      <c r="D20" s="346">
        <v>146</v>
      </c>
    </row>
    <row r="21" spans="1:4">
      <c r="A21" s="342">
        <v>1997</v>
      </c>
      <c r="B21" s="348">
        <v>334</v>
      </c>
      <c r="C21" s="348">
        <v>121</v>
      </c>
      <c r="D21" s="348">
        <v>206</v>
      </c>
    </row>
    <row r="22" spans="1:4">
      <c r="A22" s="339">
        <v>1998</v>
      </c>
      <c r="B22" s="346">
        <v>428</v>
      </c>
      <c r="C22" s="346">
        <v>178</v>
      </c>
      <c r="D22" s="346">
        <v>318</v>
      </c>
    </row>
    <row r="23" spans="1:4">
      <c r="A23" s="342">
        <v>1999</v>
      </c>
      <c r="B23" s="348">
        <v>486</v>
      </c>
      <c r="C23" s="348">
        <v>220</v>
      </c>
      <c r="D23" s="348">
        <v>373</v>
      </c>
    </row>
    <row r="24" spans="1:4">
      <c r="A24" s="339">
        <v>2000</v>
      </c>
      <c r="B24" s="346">
        <v>527</v>
      </c>
      <c r="C24" s="346">
        <v>241</v>
      </c>
      <c r="D24" s="346">
        <v>447</v>
      </c>
    </row>
    <row r="25" spans="1:4">
      <c r="A25" s="342">
        <v>2001</v>
      </c>
      <c r="B25" s="348">
        <v>570</v>
      </c>
      <c r="C25" s="348">
        <v>295</v>
      </c>
      <c r="D25" s="348">
        <v>482</v>
      </c>
    </row>
    <row r="26" spans="1:4">
      <c r="A26" s="339">
        <v>2002</v>
      </c>
      <c r="B26" s="346">
        <v>620</v>
      </c>
      <c r="C26" s="346">
        <v>345</v>
      </c>
      <c r="D26" s="346">
        <v>609</v>
      </c>
    </row>
    <row r="27" spans="1:4">
      <c r="A27" s="342">
        <v>2003</v>
      </c>
      <c r="B27" s="348">
        <v>682</v>
      </c>
      <c r="C27" s="348">
        <v>404</v>
      </c>
      <c r="D27" s="348">
        <v>679</v>
      </c>
    </row>
    <row r="28" spans="1:4">
      <c r="A28" s="339">
        <v>2004</v>
      </c>
      <c r="B28" s="346">
        <v>723</v>
      </c>
      <c r="C28" s="346">
        <v>452</v>
      </c>
      <c r="D28" s="346">
        <v>864.53800000000001</v>
      </c>
    </row>
    <row r="29" spans="1:4">
      <c r="A29" s="342">
        <v>2005</v>
      </c>
      <c r="B29" s="348">
        <v>760</v>
      </c>
      <c r="C29" s="348">
        <v>493</v>
      </c>
      <c r="D29" s="348">
        <v>936</v>
      </c>
    </row>
    <row r="30" spans="1:4">
      <c r="A30" s="339">
        <v>2006</v>
      </c>
      <c r="B30" s="346">
        <v>855</v>
      </c>
      <c r="C30" s="346">
        <v>583</v>
      </c>
      <c r="D30" s="346">
        <v>988</v>
      </c>
    </row>
    <row r="31" spans="1:4">
      <c r="A31" s="342">
        <v>2007</v>
      </c>
      <c r="B31" s="348">
        <v>1013</v>
      </c>
      <c r="C31" s="348">
        <v>832.10300000000007</v>
      </c>
      <c r="D31" s="348">
        <v>1430</v>
      </c>
    </row>
    <row r="32" spans="1:4">
      <c r="A32" s="339">
        <v>2008</v>
      </c>
      <c r="B32" s="346">
        <v>1161</v>
      </c>
      <c r="C32" s="346">
        <v>1085.348</v>
      </c>
      <c r="D32" s="346">
        <v>1974</v>
      </c>
    </row>
    <row r="33" spans="1:4">
      <c r="A33" s="342">
        <v>2009</v>
      </c>
      <c r="B33" s="348">
        <v>1359</v>
      </c>
      <c r="C33" s="348">
        <v>1448.2439999999999</v>
      </c>
      <c r="D33" s="348">
        <v>2489.3420978610002</v>
      </c>
    </row>
    <row r="34" spans="1:4">
      <c r="A34" s="339">
        <v>2010</v>
      </c>
      <c r="B34" s="346">
        <v>1655</v>
      </c>
      <c r="C34" s="346">
        <v>2019</v>
      </c>
      <c r="D34" s="346">
        <v>3506</v>
      </c>
    </row>
    <row r="36" spans="1:4">
      <c r="A36" s="274" t="s">
        <v>238</v>
      </c>
    </row>
  </sheetData>
  <mergeCells count="1">
    <mergeCell ref="A3:D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2"/>
  <sheetViews>
    <sheetView zoomScaleNormal="100" workbookViewId="0">
      <selection activeCell="C27" sqref="C27"/>
    </sheetView>
  </sheetViews>
  <sheetFormatPr defaultColWidth="9.140625" defaultRowHeight="12.75"/>
  <cols>
    <col min="1" max="1" width="9.140625" style="1"/>
    <col min="2" max="8" width="10" style="1" customWidth="1"/>
    <col min="9" max="16384" width="9.140625" style="1"/>
  </cols>
  <sheetData>
    <row r="3" spans="1:9" ht="33" customHeight="1">
      <c r="A3" s="697" t="s">
        <v>239</v>
      </c>
      <c r="B3" s="697"/>
      <c r="C3" s="697"/>
      <c r="D3" s="697"/>
      <c r="E3" s="697"/>
      <c r="F3" s="697"/>
      <c r="G3" s="697"/>
      <c r="H3" s="697"/>
      <c r="I3" s="601"/>
    </row>
    <row r="5" spans="1:9" s="355" customFormat="1" ht="25.5">
      <c r="A5" s="353" t="s">
        <v>107</v>
      </c>
      <c r="B5" s="354" t="s">
        <v>133</v>
      </c>
      <c r="C5" s="354" t="s">
        <v>222</v>
      </c>
      <c r="D5" s="354" t="s">
        <v>240</v>
      </c>
      <c r="E5" s="354" t="s">
        <v>224</v>
      </c>
      <c r="F5" s="354" t="s">
        <v>241</v>
      </c>
      <c r="G5" s="354" t="s">
        <v>399</v>
      </c>
      <c r="H5" s="354" t="s">
        <v>137</v>
      </c>
    </row>
    <row r="6" spans="1:9">
      <c r="A6" s="356">
        <v>1996</v>
      </c>
      <c r="B6" s="637">
        <v>16203</v>
      </c>
      <c r="C6" s="637">
        <v>10055</v>
      </c>
      <c r="D6" s="637">
        <v>2842</v>
      </c>
      <c r="E6" s="637">
        <v>2464</v>
      </c>
      <c r="F6" s="637">
        <v>776</v>
      </c>
      <c r="G6" s="637">
        <v>1713</v>
      </c>
      <c r="H6" s="637">
        <v>105</v>
      </c>
    </row>
    <row r="7" spans="1:9">
      <c r="A7" s="357">
        <v>1997</v>
      </c>
      <c r="B7" s="638">
        <v>16246</v>
      </c>
      <c r="C7" s="638">
        <v>10056</v>
      </c>
      <c r="D7" s="638">
        <v>2777</v>
      </c>
      <c r="E7" s="638">
        <v>2354</v>
      </c>
      <c r="F7" s="638">
        <v>776</v>
      </c>
      <c r="G7" s="638">
        <v>1713</v>
      </c>
      <c r="H7" s="638">
        <v>122</v>
      </c>
    </row>
    <row r="8" spans="1:9">
      <c r="A8" s="356">
        <v>1998</v>
      </c>
      <c r="B8" s="637">
        <v>16204</v>
      </c>
      <c r="C8" s="637">
        <v>10052</v>
      </c>
      <c r="D8" s="637">
        <v>846</v>
      </c>
      <c r="E8" s="637">
        <v>2246</v>
      </c>
      <c r="F8" s="637">
        <v>841</v>
      </c>
      <c r="G8" s="637">
        <v>1631</v>
      </c>
      <c r="H8" s="637">
        <v>174</v>
      </c>
    </row>
    <row r="9" spans="1:9">
      <c r="A9" s="357">
        <v>1999</v>
      </c>
      <c r="B9" s="638">
        <v>16192</v>
      </c>
      <c r="C9" s="638">
        <v>9452</v>
      </c>
      <c r="D9" s="638">
        <v>452</v>
      </c>
      <c r="E9" s="638">
        <v>2248</v>
      </c>
      <c r="F9" s="638">
        <v>941</v>
      </c>
      <c r="G9" s="638">
        <v>1485</v>
      </c>
      <c r="H9" s="638">
        <v>215</v>
      </c>
    </row>
    <row r="10" spans="1:9">
      <c r="A10" s="356">
        <v>2000</v>
      </c>
      <c r="B10" s="637">
        <v>16229</v>
      </c>
      <c r="C10" s="637">
        <v>9439</v>
      </c>
      <c r="D10" s="637">
        <v>448</v>
      </c>
      <c r="E10" s="637">
        <v>2264</v>
      </c>
      <c r="F10" s="637">
        <v>932</v>
      </c>
      <c r="G10" s="637">
        <v>1341</v>
      </c>
      <c r="H10" s="637">
        <v>241</v>
      </c>
    </row>
    <row r="11" spans="1:9">
      <c r="A11" s="357">
        <v>2001</v>
      </c>
      <c r="B11" s="638">
        <v>16239</v>
      </c>
      <c r="C11" s="638">
        <v>9436</v>
      </c>
      <c r="D11" s="638">
        <v>1023</v>
      </c>
      <c r="E11" s="638">
        <v>2340</v>
      </c>
      <c r="F11" s="638">
        <v>929</v>
      </c>
      <c r="G11" s="638">
        <v>1461</v>
      </c>
      <c r="H11" s="638">
        <v>293</v>
      </c>
    </row>
    <row r="12" spans="1:9">
      <c r="A12" s="356">
        <v>2002</v>
      </c>
      <c r="B12" s="637">
        <v>16097</v>
      </c>
      <c r="C12" s="637">
        <v>9424</v>
      </c>
      <c r="D12" s="637">
        <v>1356</v>
      </c>
      <c r="E12" s="637">
        <v>2492</v>
      </c>
      <c r="F12" s="637">
        <v>956</v>
      </c>
      <c r="G12" s="637">
        <v>1559</v>
      </c>
      <c r="H12" s="637">
        <v>339</v>
      </c>
    </row>
    <row r="13" spans="1:9">
      <c r="A13" s="357">
        <v>2003</v>
      </c>
      <c r="B13" s="638">
        <v>16143</v>
      </c>
      <c r="C13" s="638">
        <v>9441</v>
      </c>
      <c r="D13" s="638">
        <v>2108</v>
      </c>
      <c r="E13" s="638">
        <v>2572</v>
      </c>
      <c r="F13" s="638">
        <v>979</v>
      </c>
      <c r="G13" s="638">
        <v>1719</v>
      </c>
      <c r="H13" s="638">
        <v>399</v>
      </c>
    </row>
    <row r="14" spans="1:9">
      <c r="A14" s="356">
        <v>2004</v>
      </c>
      <c r="B14" s="637">
        <v>16137</v>
      </c>
      <c r="C14" s="637">
        <v>9471</v>
      </c>
      <c r="D14" s="637">
        <v>2298</v>
      </c>
      <c r="E14" s="637">
        <v>2600</v>
      </c>
      <c r="F14" s="637">
        <v>980</v>
      </c>
      <c r="G14" s="637">
        <v>1623</v>
      </c>
      <c r="H14" s="637">
        <v>442</v>
      </c>
    </row>
    <row r="15" spans="1:9">
      <c r="A15" s="357">
        <v>2005</v>
      </c>
      <c r="B15" s="638">
        <v>16150</v>
      </c>
      <c r="C15" s="638">
        <v>8961</v>
      </c>
      <c r="D15" s="638">
        <v>2298</v>
      </c>
      <c r="E15" s="638">
        <v>2626</v>
      </c>
      <c r="F15" s="638">
        <v>1029</v>
      </c>
      <c r="G15" s="638">
        <v>1623</v>
      </c>
      <c r="H15" s="638">
        <v>525</v>
      </c>
    </row>
    <row r="16" spans="1:9">
      <c r="A16" s="356">
        <v>2006</v>
      </c>
      <c r="B16" s="637">
        <v>16180</v>
      </c>
      <c r="C16" s="637">
        <v>8965</v>
      </c>
      <c r="D16" s="637">
        <v>2298</v>
      </c>
      <c r="E16" s="637">
        <v>2954</v>
      </c>
      <c r="F16" s="637">
        <v>1299</v>
      </c>
      <c r="G16" s="637">
        <v>1613</v>
      </c>
      <c r="H16" s="637">
        <v>580</v>
      </c>
    </row>
    <row r="17" spans="1:8">
      <c r="A17" s="357">
        <v>2007</v>
      </c>
      <c r="B17" s="638">
        <v>16209</v>
      </c>
      <c r="C17" s="638">
        <v>9074</v>
      </c>
      <c r="D17" s="638">
        <v>2298</v>
      </c>
      <c r="E17" s="638">
        <v>2883</v>
      </c>
      <c r="F17" s="638">
        <v>1224</v>
      </c>
      <c r="G17" s="638">
        <v>1600</v>
      </c>
      <c r="H17" s="638">
        <v>780</v>
      </c>
    </row>
    <row r="18" spans="1:8">
      <c r="A18" s="356">
        <v>2008</v>
      </c>
      <c r="B18" s="637">
        <v>16199</v>
      </c>
      <c r="C18" s="637">
        <v>8938</v>
      </c>
      <c r="D18" s="637">
        <v>2271</v>
      </c>
      <c r="E18" s="637">
        <v>2955</v>
      </c>
      <c r="F18" s="637">
        <v>1194</v>
      </c>
      <c r="G18" s="637">
        <v>1602</v>
      </c>
      <c r="H18" s="637">
        <v>1021</v>
      </c>
    </row>
    <row r="19" spans="1:8">
      <c r="A19" s="357">
        <v>2009</v>
      </c>
      <c r="B19" s="638">
        <v>16203</v>
      </c>
      <c r="C19" s="638">
        <v>8938</v>
      </c>
      <c r="D19" s="638">
        <v>2271</v>
      </c>
      <c r="E19" s="638">
        <v>3531</v>
      </c>
      <c r="F19" s="638">
        <v>1199</v>
      </c>
      <c r="G19" s="638">
        <v>1603</v>
      </c>
      <c r="H19" s="638">
        <v>1560</v>
      </c>
    </row>
    <row r="20" spans="1:8">
      <c r="A20" s="356">
        <v>2010</v>
      </c>
      <c r="B20" s="637">
        <v>16200</v>
      </c>
      <c r="C20" s="637">
        <v>9151</v>
      </c>
      <c r="D20" s="637">
        <v>1801</v>
      </c>
      <c r="E20" s="637">
        <v>3563</v>
      </c>
      <c r="F20" s="637">
        <v>1216</v>
      </c>
      <c r="G20" s="637">
        <v>1607</v>
      </c>
      <c r="H20" s="637">
        <v>2163</v>
      </c>
    </row>
    <row r="21" spans="1:8">
      <c r="A21" s="358"/>
      <c r="B21" s="358"/>
      <c r="C21" s="358"/>
      <c r="D21" s="358"/>
      <c r="E21" s="358"/>
      <c r="F21" s="358"/>
      <c r="G21" s="358"/>
      <c r="H21" s="358"/>
    </row>
    <row r="22" spans="1:8">
      <c r="A22" s="1" t="s">
        <v>242</v>
      </c>
    </row>
  </sheetData>
  <mergeCells count="1">
    <mergeCell ref="A3:H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3"/>
  <sheetViews>
    <sheetView zoomScaleNormal="100" workbookViewId="0">
      <selection activeCell="A42" sqref="A42"/>
    </sheetView>
  </sheetViews>
  <sheetFormatPr defaultColWidth="9.140625" defaultRowHeight="12.75"/>
  <cols>
    <col min="1" max="1" width="9.140625" style="1"/>
    <col min="2" max="4" width="24.7109375" style="1" customWidth="1"/>
    <col min="5" max="16384" width="9.140625" style="1"/>
  </cols>
  <sheetData>
    <row r="3" spans="1:8" ht="36" customHeight="1">
      <c r="A3" s="683" t="s">
        <v>390</v>
      </c>
      <c r="B3" s="683"/>
      <c r="C3" s="683"/>
      <c r="D3" s="683"/>
      <c r="E3" s="586"/>
      <c r="F3" s="586"/>
      <c r="G3" s="586"/>
      <c r="H3" s="586"/>
    </row>
    <row r="5" spans="1:8">
      <c r="A5" s="587" t="s">
        <v>107</v>
      </c>
      <c r="B5" s="588" t="s">
        <v>391</v>
      </c>
      <c r="C5" s="588" t="s">
        <v>133</v>
      </c>
      <c r="D5" s="588" t="s">
        <v>137</v>
      </c>
    </row>
    <row r="6" spans="1:8">
      <c r="A6" s="589">
        <v>2003</v>
      </c>
      <c r="B6" s="617">
        <v>4.2182760000000004</v>
      </c>
      <c r="C6" s="617">
        <v>0.96363699999999997</v>
      </c>
      <c r="D6" s="617">
        <v>0.45564199999999999</v>
      </c>
    </row>
    <row r="7" spans="1:8">
      <c r="A7" s="590">
        <v>2004</v>
      </c>
      <c r="B7" s="618">
        <v>7.6707789999999996</v>
      </c>
      <c r="C7" s="618">
        <v>1.968242</v>
      </c>
      <c r="D7" s="618">
        <v>0.86454600000000004</v>
      </c>
    </row>
    <row r="8" spans="1:8">
      <c r="A8" s="589">
        <v>2005</v>
      </c>
      <c r="B8" s="617">
        <v>7.9257900000000001</v>
      </c>
      <c r="C8" s="617">
        <v>1.7987169999999999</v>
      </c>
      <c r="D8" s="617">
        <v>0.93912499999999999</v>
      </c>
    </row>
    <row r="9" spans="1:8">
      <c r="A9" s="590">
        <v>2006</v>
      </c>
      <c r="B9" s="618">
        <v>8.5935380000000006</v>
      </c>
      <c r="C9" s="618">
        <v>2.0185200000000001</v>
      </c>
      <c r="D9" s="618">
        <v>0.98834</v>
      </c>
    </row>
    <row r="10" spans="1:8">
      <c r="A10" s="589">
        <v>2007</v>
      </c>
      <c r="B10" s="617">
        <v>9.0496540000000003</v>
      </c>
      <c r="C10" s="617">
        <v>2.1953469999999999</v>
      </c>
      <c r="D10" s="617">
        <v>1.4316439999999999</v>
      </c>
    </row>
    <row r="11" spans="1:8">
      <c r="A11" s="590">
        <v>2008</v>
      </c>
      <c r="B11" s="618">
        <v>9.5993119999999994</v>
      </c>
      <c r="C11" s="618">
        <v>2.6073490000000001</v>
      </c>
      <c r="D11" s="618">
        <v>2.000308</v>
      </c>
    </row>
    <row r="12" spans="1:8">
      <c r="A12" s="589">
        <v>2009</v>
      </c>
      <c r="B12" s="617">
        <v>9.7659830000000003</v>
      </c>
      <c r="C12" s="617">
        <v>2.4491900000000002</v>
      </c>
      <c r="D12" s="617">
        <v>2.489935</v>
      </c>
    </row>
    <row r="13" spans="1:8">
      <c r="A13" s="591">
        <v>2010</v>
      </c>
      <c r="B13" s="619">
        <v>11.162846</v>
      </c>
      <c r="C13" s="619">
        <v>2.6108950000000002</v>
      </c>
      <c r="D13" s="619">
        <v>3.485932</v>
      </c>
    </row>
    <row r="15" spans="1:8">
      <c r="A15" s="1" t="s">
        <v>392</v>
      </c>
    </row>
    <row r="18" spans="1:10" ht="31.9" customHeight="1">
      <c r="A18" s="684" t="s">
        <v>178</v>
      </c>
      <c r="B18" s="684"/>
      <c r="C18" s="684"/>
      <c r="D18" s="684"/>
      <c r="E18" s="100"/>
      <c r="F18" s="100"/>
      <c r="G18" s="100"/>
      <c r="H18" s="100"/>
      <c r="I18" s="100"/>
      <c r="J18" s="100"/>
    </row>
    <row r="19" spans="1:10">
      <c r="A19" s="166"/>
      <c r="B19" s="100"/>
      <c r="C19" s="100"/>
      <c r="D19" s="100"/>
      <c r="E19" s="100"/>
      <c r="F19" s="100"/>
      <c r="G19" s="100"/>
      <c r="H19" s="100"/>
      <c r="I19" s="100"/>
      <c r="J19" s="100"/>
    </row>
    <row r="20" spans="1:10" ht="25.5">
      <c r="A20" s="201" t="s">
        <v>107</v>
      </c>
      <c r="B20" s="202" t="s">
        <v>410</v>
      </c>
      <c r="C20" s="100"/>
      <c r="D20" s="100"/>
      <c r="E20" s="100"/>
      <c r="F20" s="100"/>
      <c r="G20" s="100"/>
      <c r="H20" s="100"/>
      <c r="I20" s="100"/>
      <c r="J20" s="100"/>
    </row>
    <row r="21" spans="1:10">
      <c r="A21" s="203">
        <v>1990</v>
      </c>
      <c r="B21" s="620">
        <v>33.283733049365374</v>
      </c>
      <c r="C21" s="100"/>
      <c r="D21" s="100"/>
      <c r="E21" s="100"/>
      <c r="F21" s="100"/>
      <c r="G21" s="100"/>
      <c r="H21" s="100"/>
      <c r="I21" s="100"/>
      <c r="J21" s="100"/>
    </row>
    <row r="22" spans="1:10">
      <c r="A22" s="204">
        <v>1991</v>
      </c>
      <c r="B22" s="621">
        <v>34.028071221803707</v>
      </c>
      <c r="C22" s="100"/>
      <c r="D22" s="100"/>
      <c r="E22" s="100"/>
      <c r="F22" s="100"/>
      <c r="G22" s="100"/>
      <c r="H22" s="100"/>
      <c r="I22" s="100"/>
      <c r="J22" s="100"/>
    </row>
    <row r="23" spans="1:10">
      <c r="A23" s="203">
        <v>1992</v>
      </c>
      <c r="B23" s="620">
        <v>34.900242491728584</v>
      </c>
      <c r="C23" s="100"/>
      <c r="D23" s="100"/>
      <c r="E23" s="100"/>
      <c r="F23" s="100"/>
      <c r="G23" s="100"/>
      <c r="H23" s="100"/>
      <c r="I23" s="100"/>
      <c r="J23" s="100"/>
    </row>
    <row r="24" spans="1:10">
      <c r="A24" s="204">
        <v>1993</v>
      </c>
      <c r="B24" s="621">
        <v>35.503036380982614</v>
      </c>
      <c r="C24" s="100"/>
      <c r="D24" s="100"/>
      <c r="E24" s="100"/>
      <c r="F24" s="100"/>
      <c r="G24" s="100"/>
      <c r="H24" s="100"/>
      <c r="I24" s="100"/>
      <c r="J24" s="100"/>
    </row>
    <row r="25" spans="1:10">
      <c r="A25" s="203">
        <v>1994</v>
      </c>
      <c r="B25" s="620">
        <v>35.669116070857541</v>
      </c>
      <c r="C25" s="100"/>
      <c r="D25" s="100"/>
      <c r="E25" s="100"/>
      <c r="F25" s="100"/>
      <c r="G25" s="100"/>
      <c r="H25" s="100"/>
      <c r="I25" s="100"/>
      <c r="J25" s="100"/>
    </row>
    <row r="26" spans="1:10">
      <c r="A26" s="204">
        <v>1995</v>
      </c>
      <c r="B26" s="621">
        <v>35.563766623304957</v>
      </c>
      <c r="C26" s="100"/>
      <c r="D26" s="100"/>
      <c r="E26" s="100"/>
      <c r="F26" s="100"/>
      <c r="G26" s="100"/>
      <c r="H26" s="100"/>
      <c r="I26" s="100"/>
      <c r="J26" s="100"/>
    </row>
    <row r="27" spans="1:10">
      <c r="A27" s="203">
        <v>1996</v>
      </c>
      <c r="B27" s="620">
        <v>35.955813153174347</v>
      </c>
      <c r="C27" s="100"/>
      <c r="D27" s="100"/>
      <c r="E27" s="100"/>
      <c r="F27" s="100"/>
      <c r="G27" s="100"/>
      <c r="H27" s="100"/>
      <c r="I27" s="100"/>
      <c r="J27" s="100"/>
    </row>
    <row r="28" spans="1:10">
      <c r="A28" s="204">
        <v>1997</v>
      </c>
      <c r="B28" s="621">
        <v>37.290706967732902</v>
      </c>
      <c r="C28" s="100"/>
      <c r="D28" s="100"/>
      <c r="E28" s="100"/>
      <c r="F28" s="100"/>
      <c r="G28" s="100"/>
      <c r="H28" s="100"/>
      <c r="I28" s="100"/>
      <c r="J28" s="100"/>
    </row>
    <row r="29" spans="1:10">
      <c r="A29" s="203">
        <v>1998</v>
      </c>
      <c r="B29" s="620">
        <v>37.365631637145064</v>
      </c>
      <c r="C29" s="100"/>
      <c r="D29" s="100"/>
      <c r="E29" s="100"/>
      <c r="F29" s="100"/>
      <c r="G29" s="100"/>
      <c r="H29" s="100"/>
      <c r="I29" s="100"/>
      <c r="J29" s="100"/>
    </row>
    <row r="30" spans="1:10">
      <c r="A30" s="204">
        <v>1999</v>
      </c>
      <c r="B30" s="621">
        <v>37.849283498657478</v>
      </c>
      <c r="C30" s="100"/>
      <c r="D30" s="100"/>
      <c r="E30" s="100"/>
      <c r="F30" s="100"/>
      <c r="G30" s="100"/>
      <c r="H30" s="100"/>
      <c r="I30" s="100"/>
      <c r="J30" s="100"/>
    </row>
    <row r="31" spans="1:10">
      <c r="A31" s="203">
        <v>2000</v>
      </c>
      <c r="B31" s="620">
        <v>38.406997278540416</v>
      </c>
      <c r="C31" s="100"/>
      <c r="D31" s="100"/>
      <c r="E31" s="100"/>
      <c r="F31" s="100"/>
      <c r="G31" s="100"/>
      <c r="H31" s="100"/>
      <c r="I31" s="100"/>
      <c r="J31" s="100"/>
    </row>
    <row r="32" spans="1:10">
      <c r="A32" s="204">
        <v>2001</v>
      </c>
      <c r="B32" s="621">
        <v>38.799999999999997</v>
      </c>
      <c r="C32" s="100"/>
      <c r="D32" s="100"/>
      <c r="E32" s="100"/>
      <c r="F32" s="100"/>
      <c r="G32" s="100"/>
      <c r="H32" s="100"/>
      <c r="I32" s="100"/>
      <c r="J32" s="100"/>
    </row>
    <row r="33" spans="1:10">
      <c r="A33" s="203">
        <v>2002</v>
      </c>
      <c r="B33" s="620">
        <v>39.200000000000003</v>
      </c>
      <c r="C33" s="100"/>
      <c r="D33" s="100"/>
      <c r="E33" s="100"/>
      <c r="F33" s="100"/>
      <c r="G33" s="100"/>
      <c r="H33" s="100"/>
      <c r="I33" s="100"/>
      <c r="J33" s="100"/>
    </row>
    <row r="34" spans="1:10">
      <c r="A34" s="204">
        <v>2003</v>
      </c>
      <c r="B34" s="621">
        <v>39.700000000000003</v>
      </c>
      <c r="C34" s="100"/>
      <c r="D34" s="100"/>
      <c r="E34" s="100"/>
      <c r="F34" s="100"/>
      <c r="G34" s="100"/>
      <c r="H34" s="100"/>
      <c r="I34" s="100"/>
      <c r="J34" s="100"/>
    </row>
    <row r="35" spans="1:10">
      <c r="A35" s="203">
        <v>2004</v>
      </c>
      <c r="B35" s="620">
        <v>40.1</v>
      </c>
      <c r="C35" s="100"/>
      <c r="D35" s="100"/>
      <c r="E35" s="100"/>
      <c r="F35" s="100"/>
      <c r="G35" s="100"/>
      <c r="H35" s="100"/>
      <c r="I35" s="100"/>
      <c r="J35" s="100"/>
    </row>
    <row r="36" spans="1:10">
      <c r="A36" s="204">
        <v>2005</v>
      </c>
      <c r="B36" s="621">
        <v>40.29</v>
      </c>
      <c r="C36" s="100"/>
      <c r="D36" s="100"/>
      <c r="E36" s="100"/>
      <c r="F36" s="100"/>
      <c r="G36" s="100"/>
      <c r="H36" s="100"/>
      <c r="I36" s="100"/>
      <c r="J36" s="100"/>
    </row>
    <row r="37" spans="1:10">
      <c r="A37" s="203">
        <v>2006</v>
      </c>
      <c r="B37" s="620">
        <v>42.4</v>
      </c>
      <c r="C37" s="100"/>
      <c r="D37" s="100"/>
      <c r="E37" s="100"/>
      <c r="F37" s="100"/>
      <c r="G37" s="100"/>
      <c r="H37" s="100"/>
      <c r="I37" s="100"/>
      <c r="J37" s="100"/>
    </row>
    <row r="38" spans="1:10">
      <c r="A38" s="204">
        <v>2007</v>
      </c>
      <c r="B38" s="621">
        <v>43.92</v>
      </c>
      <c r="C38" s="100"/>
      <c r="D38" s="100"/>
      <c r="E38" s="100"/>
      <c r="F38" s="100"/>
      <c r="G38" s="100"/>
      <c r="H38" s="100"/>
      <c r="I38" s="100"/>
      <c r="J38" s="100"/>
    </row>
    <row r="39" spans="1:10">
      <c r="A39" s="203">
        <v>2008</v>
      </c>
      <c r="B39" s="620">
        <v>44.9</v>
      </c>
      <c r="C39" s="100"/>
      <c r="D39" s="100"/>
      <c r="E39" s="100"/>
      <c r="F39" s="100"/>
      <c r="G39" s="100"/>
      <c r="H39" s="100"/>
      <c r="I39" s="100"/>
      <c r="J39" s="100"/>
    </row>
    <row r="40" spans="1:10">
      <c r="A40" s="591">
        <v>2009</v>
      </c>
      <c r="B40" s="622">
        <v>47.29</v>
      </c>
      <c r="C40" s="100"/>
      <c r="D40" s="100"/>
      <c r="E40" s="100"/>
      <c r="F40" s="100"/>
      <c r="G40" s="100"/>
      <c r="H40" s="100"/>
      <c r="I40" s="100"/>
      <c r="J40" s="100"/>
    </row>
    <row r="41" spans="1:10">
      <c r="A41" s="166"/>
      <c r="B41" s="100"/>
      <c r="C41" s="100"/>
      <c r="D41" s="100"/>
      <c r="E41" s="100"/>
      <c r="F41" s="100"/>
      <c r="G41" s="100"/>
      <c r="H41" s="100"/>
      <c r="I41" s="100"/>
      <c r="J41" s="100"/>
    </row>
    <row r="42" spans="1:10">
      <c r="A42" s="205" t="s">
        <v>179</v>
      </c>
      <c r="B42" s="100"/>
      <c r="C42" s="100"/>
      <c r="D42" s="100"/>
      <c r="E42" s="100"/>
      <c r="F42" s="100"/>
      <c r="G42" s="100"/>
      <c r="H42" s="100"/>
      <c r="I42" s="100"/>
      <c r="J42" s="100"/>
    </row>
    <row r="43" spans="1:10">
      <c r="A43" s="1" t="s">
        <v>412</v>
      </c>
    </row>
  </sheetData>
  <mergeCells count="2">
    <mergeCell ref="A3:D3"/>
    <mergeCell ref="A18:D18"/>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topLeftCell="A28" zoomScaleNormal="100" workbookViewId="0">
      <selection activeCell="C27" sqref="C27"/>
    </sheetView>
  </sheetViews>
  <sheetFormatPr defaultColWidth="8.140625" defaultRowHeight="12.75"/>
  <cols>
    <col min="1" max="1" width="4.7109375" style="377" customWidth="1"/>
    <col min="2" max="3" width="10.7109375" style="360" customWidth="1"/>
    <col min="4" max="4" width="10.7109375" style="376" customWidth="1"/>
    <col min="5" max="6" width="10.7109375" style="360" customWidth="1"/>
    <col min="7" max="7" width="6.85546875" style="360" customWidth="1"/>
    <col min="8" max="16384" width="8.140625" style="360"/>
  </cols>
  <sheetData>
    <row r="3" spans="1:7" ht="33" customHeight="1">
      <c r="A3" s="698" t="s">
        <v>243</v>
      </c>
      <c r="B3" s="698"/>
      <c r="C3" s="698"/>
      <c r="D3" s="698"/>
      <c r="E3" s="698"/>
      <c r="F3" s="698"/>
      <c r="G3" s="359"/>
    </row>
    <row r="5" spans="1:7" ht="25.5">
      <c r="A5" s="361" t="s">
        <v>107</v>
      </c>
      <c r="B5" s="362" t="s">
        <v>130</v>
      </c>
      <c r="C5" s="362" t="s">
        <v>110</v>
      </c>
      <c r="D5" s="363" t="s">
        <v>244</v>
      </c>
      <c r="E5" s="362" t="s">
        <v>245</v>
      </c>
      <c r="F5" s="363" t="s">
        <v>246</v>
      </c>
    </row>
    <row r="6" spans="1:7">
      <c r="A6" s="364">
        <v>1970</v>
      </c>
      <c r="B6" s="365" t="s">
        <v>119</v>
      </c>
      <c r="C6" s="366">
        <v>12.1</v>
      </c>
      <c r="D6" s="367">
        <v>12.1</v>
      </c>
      <c r="E6" s="366">
        <v>2.4</v>
      </c>
      <c r="F6" s="367">
        <v>14.6</v>
      </c>
    </row>
    <row r="7" spans="1:7">
      <c r="A7" s="368">
        <v>1971</v>
      </c>
      <c r="B7" s="369" t="s">
        <v>119</v>
      </c>
      <c r="C7" s="370">
        <v>12.8</v>
      </c>
      <c r="D7" s="371">
        <v>12.8</v>
      </c>
      <c r="E7" s="370">
        <v>3.1</v>
      </c>
      <c r="F7" s="371">
        <v>15.9</v>
      </c>
    </row>
    <row r="8" spans="1:7">
      <c r="A8" s="364">
        <v>1972</v>
      </c>
      <c r="B8" s="365" t="s">
        <v>119</v>
      </c>
      <c r="C8" s="366">
        <v>14</v>
      </c>
      <c r="D8" s="367">
        <v>14</v>
      </c>
      <c r="E8" s="366">
        <v>3.4</v>
      </c>
      <c r="F8" s="367">
        <v>17.399999999999999</v>
      </c>
    </row>
    <row r="9" spans="1:7">
      <c r="A9" s="368">
        <v>1973</v>
      </c>
      <c r="B9" s="369">
        <v>0.8</v>
      </c>
      <c r="C9" s="370">
        <v>15.1</v>
      </c>
      <c r="D9" s="371">
        <v>15.9</v>
      </c>
      <c r="E9" s="370">
        <v>3.9</v>
      </c>
      <c r="F9" s="371">
        <v>19.8</v>
      </c>
    </row>
    <row r="10" spans="1:7">
      <c r="A10" s="364">
        <v>1974</v>
      </c>
      <c r="B10" s="366">
        <v>1.1000000000000001</v>
      </c>
      <c r="C10" s="366">
        <v>14.6</v>
      </c>
      <c r="D10" s="367">
        <v>15.7</v>
      </c>
      <c r="E10" s="366">
        <v>4.2</v>
      </c>
      <c r="F10" s="367">
        <v>19.899999999999999</v>
      </c>
    </row>
    <row r="11" spans="1:7">
      <c r="A11" s="368">
        <v>1975</v>
      </c>
      <c r="B11" s="370">
        <v>1.3</v>
      </c>
      <c r="C11" s="370">
        <v>16.600000000000001</v>
      </c>
      <c r="D11" s="371">
        <v>17.899999999999999</v>
      </c>
      <c r="E11" s="370">
        <v>4.3</v>
      </c>
      <c r="F11" s="371">
        <v>22.2</v>
      </c>
    </row>
    <row r="12" spans="1:7">
      <c r="A12" s="364">
        <v>1976</v>
      </c>
      <c r="B12" s="366">
        <v>1.7</v>
      </c>
      <c r="C12" s="366">
        <v>20</v>
      </c>
      <c r="D12" s="367">
        <v>21.7</v>
      </c>
      <c r="E12" s="366">
        <v>5.6</v>
      </c>
      <c r="F12" s="367">
        <v>27.3</v>
      </c>
    </row>
    <row r="13" spans="1:7">
      <c r="A13" s="368">
        <v>1977</v>
      </c>
      <c r="B13" s="370">
        <v>1.9</v>
      </c>
      <c r="C13" s="370">
        <v>21.3</v>
      </c>
      <c r="D13" s="371">
        <v>23.2</v>
      </c>
      <c r="E13" s="370">
        <v>5.4</v>
      </c>
      <c r="F13" s="371">
        <v>28.7</v>
      </c>
    </row>
    <row r="14" spans="1:7">
      <c r="A14" s="364">
        <v>1978</v>
      </c>
      <c r="B14" s="366">
        <v>2.2000000000000002</v>
      </c>
      <c r="C14" s="366">
        <v>22.9</v>
      </c>
      <c r="D14" s="367">
        <v>25.1</v>
      </c>
      <c r="E14" s="366">
        <v>5.9</v>
      </c>
      <c r="F14" s="367">
        <v>31</v>
      </c>
    </row>
    <row r="15" spans="1:7">
      <c r="A15" s="368">
        <v>1979</v>
      </c>
      <c r="B15" s="370">
        <v>2.2999999999999998</v>
      </c>
      <c r="C15" s="370">
        <v>24.1</v>
      </c>
      <c r="D15" s="371">
        <v>26.4</v>
      </c>
      <c r="E15" s="370">
        <v>6.2</v>
      </c>
      <c r="F15" s="371">
        <v>32.700000000000003</v>
      </c>
    </row>
    <row r="16" spans="1:7">
      <c r="A16" s="364">
        <v>1980</v>
      </c>
      <c r="B16" s="366">
        <v>3.1</v>
      </c>
      <c r="C16" s="366">
        <v>24.7</v>
      </c>
      <c r="D16" s="367">
        <v>27.8</v>
      </c>
      <c r="E16" s="366">
        <v>6.7</v>
      </c>
      <c r="F16" s="367">
        <v>34.5</v>
      </c>
    </row>
    <row r="17" spans="1:6">
      <c r="A17" s="368">
        <v>1981</v>
      </c>
      <c r="B17" s="370">
        <v>3</v>
      </c>
      <c r="C17" s="370">
        <v>25.4</v>
      </c>
      <c r="D17" s="371">
        <v>28.4</v>
      </c>
      <c r="E17" s="370">
        <v>7.6</v>
      </c>
      <c r="F17" s="371">
        <v>36</v>
      </c>
    </row>
    <row r="18" spans="1:6">
      <c r="A18" s="364">
        <v>1982</v>
      </c>
      <c r="B18" s="366">
        <v>2.7</v>
      </c>
      <c r="C18" s="366">
        <v>25.6</v>
      </c>
      <c r="D18" s="367">
        <v>28.3</v>
      </c>
      <c r="E18" s="366">
        <v>7.7</v>
      </c>
      <c r="F18" s="367">
        <v>36.1</v>
      </c>
    </row>
    <row r="19" spans="1:6">
      <c r="A19" s="368">
        <v>1983</v>
      </c>
      <c r="B19" s="370">
        <v>2.5</v>
      </c>
      <c r="C19" s="370">
        <v>26.1</v>
      </c>
      <c r="D19" s="371">
        <v>28.6</v>
      </c>
      <c r="E19" s="370">
        <v>6.5919444444444464</v>
      </c>
      <c r="F19" s="371">
        <v>35.191944444444445</v>
      </c>
    </row>
    <row r="20" spans="1:6">
      <c r="A20" s="364">
        <v>1984</v>
      </c>
      <c r="B20" s="366">
        <v>2.6</v>
      </c>
      <c r="C20" s="366">
        <v>27.3</v>
      </c>
      <c r="D20" s="367">
        <v>29.9</v>
      </c>
      <c r="E20" s="366">
        <v>6.9541666666666657</v>
      </c>
      <c r="F20" s="367">
        <v>36.854166666666671</v>
      </c>
    </row>
    <row r="21" spans="1:6">
      <c r="A21" s="368">
        <v>1985</v>
      </c>
      <c r="B21" s="370">
        <v>3.4</v>
      </c>
      <c r="C21" s="370">
        <v>33.9</v>
      </c>
      <c r="D21" s="371">
        <v>37.299999999999997</v>
      </c>
      <c r="E21" s="370">
        <v>8.2802777777777745</v>
      </c>
      <c r="F21" s="371">
        <v>45.580277777777773</v>
      </c>
    </row>
    <row r="22" spans="1:6">
      <c r="A22" s="364">
        <v>1986</v>
      </c>
      <c r="B22" s="366">
        <v>3.6</v>
      </c>
      <c r="C22" s="366">
        <v>33</v>
      </c>
      <c r="D22" s="367">
        <v>36.6</v>
      </c>
      <c r="E22" s="366">
        <v>8.4580555555555605</v>
      </c>
      <c r="F22" s="367">
        <v>45.058055555555562</v>
      </c>
    </row>
    <row r="23" spans="1:6">
      <c r="A23" s="368">
        <v>1987</v>
      </c>
      <c r="B23" s="370">
        <v>4</v>
      </c>
      <c r="C23" s="370">
        <v>35.299999999999997</v>
      </c>
      <c r="D23" s="371">
        <v>39.299999999999997</v>
      </c>
      <c r="E23" s="370">
        <v>8.2925000000000004</v>
      </c>
      <c r="F23" s="371">
        <v>47.592500000000001</v>
      </c>
    </row>
    <row r="24" spans="1:6">
      <c r="A24" s="364">
        <v>1988</v>
      </c>
      <c r="B24" s="366">
        <v>3.9669444444444442</v>
      </c>
      <c r="C24" s="366">
        <v>32.18</v>
      </c>
      <c r="D24" s="367">
        <v>36.146944444444443</v>
      </c>
      <c r="E24" s="366">
        <v>8.0936111111111089</v>
      </c>
      <c r="F24" s="367">
        <v>44.240555555555552</v>
      </c>
    </row>
    <row r="25" spans="1:6">
      <c r="A25" s="368">
        <v>1989</v>
      </c>
      <c r="B25" s="370">
        <v>3.34</v>
      </c>
      <c r="C25" s="370">
        <v>29.911944444444444</v>
      </c>
      <c r="D25" s="371">
        <v>33.251944444444447</v>
      </c>
      <c r="E25" s="370">
        <v>7.1461111111111117</v>
      </c>
      <c r="F25" s="371">
        <v>40.398055555555558</v>
      </c>
    </row>
    <row r="26" spans="1:6">
      <c r="A26" s="364">
        <v>1990</v>
      </c>
      <c r="B26" s="366">
        <v>3.5950000000000002</v>
      </c>
      <c r="C26" s="366">
        <v>30.693055555555556</v>
      </c>
      <c r="D26" s="367">
        <v>34.288055555555559</v>
      </c>
      <c r="E26" s="366">
        <v>6.8449999999999998</v>
      </c>
      <c r="F26" s="367">
        <v>41.133055555555558</v>
      </c>
    </row>
    <row r="27" spans="1:6">
      <c r="A27" s="368">
        <v>1991</v>
      </c>
      <c r="B27" s="370">
        <v>3.5869444444444443</v>
      </c>
      <c r="C27" s="370">
        <v>34.308055555555555</v>
      </c>
      <c r="D27" s="371">
        <v>37.895000000000003</v>
      </c>
      <c r="E27" s="370">
        <v>6.9441666666666695</v>
      </c>
      <c r="F27" s="371">
        <v>44.839166666666664</v>
      </c>
    </row>
    <row r="28" spans="1:6">
      <c r="A28" s="364">
        <v>1992</v>
      </c>
      <c r="B28" s="366">
        <v>3.3861111111111111</v>
      </c>
      <c r="C28" s="366">
        <v>34.116944444444442</v>
      </c>
      <c r="D28" s="367">
        <v>37.503055555555555</v>
      </c>
      <c r="E28" s="366">
        <v>6.9216666666666624</v>
      </c>
      <c r="F28" s="367">
        <v>44.424722222222215</v>
      </c>
    </row>
    <row r="29" spans="1:6">
      <c r="A29" s="368">
        <v>1993</v>
      </c>
      <c r="B29" s="370">
        <v>3.7949999999999999</v>
      </c>
      <c r="C29" s="370">
        <v>36.361111111111107</v>
      </c>
      <c r="D29" s="371">
        <v>40.156111111111109</v>
      </c>
      <c r="E29" s="370">
        <v>6.3986111111111077</v>
      </c>
      <c r="F29" s="371">
        <v>46.554722222222217</v>
      </c>
    </row>
    <row r="30" spans="1:6">
      <c r="A30" s="364">
        <v>1994</v>
      </c>
      <c r="B30" s="366">
        <v>3.8580555555555556</v>
      </c>
      <c r="C30" s="366">
        <v>36.614166666666662</v>
      </c>
      <c r="D30" s="367">
        <v>40.472222222222214</v>
      </c>
      <c r="E30" s="366">
        <v>7.177499999999994</v>
      </c>
      <c r="F30" s="367">
        <v>47.649722222222209</v>
      </c>
    </row>
    <row r="31" spans="1:6">
      <c r="A31" s="368">
        <v>1995</v>
      </c>
      <c r="B31" s="370">
        <v>4.0469444444444447</v>
      </c>
      <c r="C31" s="370">
        <v>37.123888888888892</v>
      </c>
      <c r="D31" s="371">
        <v>41.170833333333334</v>
      </c>
      <c r="E31" s="370">
        <v>7.6838888888888928</v>
      </c>
      <c r="F31" s="371">
        <v>48.854722222222229</v>
      </c>
    </row>
    <row r="32" spans="1:6">
      <c r="A32" s="364">
        <v>1996</v>
      </c>
      <c r="B32" s="366">
        <v>4.3661111111111115</v>
      </c>
      <c r="C32" s="366">
        <v>41.046944444444442</v>
      </c>
      <c r="D32" s="367">
        <v>45.413055555555552</v>
      </c>
      <c r="E32" s="366">
        <v>8.9308333333333358</v>
      </c>
      <c r="F32" s="367">
        <v>54.343888888888884</v>
      </c>
    </row>
    <row r="33" spans="1:6">
      <c r="A33" s="368">
        <v>1997</v>
      </c>
      <c r="B33" s="370">
        <v>4.2719444444444443</v>
      </c>
      <c r="C33" s="370">
        <v>37.603888888888889</v>
      </c>
      <c r="D33" s="371">
        <v>41.875833333333333</v>
      </c>
      <c r="E33" s="370">
        <v>6.8202777777777817</v>
      </c>
      <c r="F33" s="371">
        <v>48.696111111111115</v>
      </c>
    </row>
    <row r="34" spans="1:6">
      <c r="A34" s="364">
        <v>1998</v>
      </c>
      <c r="B34" s="366">
        <v>4.1950000000000003</v>
      </c>
      <c r="C34" s="366">
        <v>38.966944444444437</v>
      </c>
      <c r="D34" s="367">
        <v>43.161944444444437</v>
      </c>
      <c r="E34" s="366">
        <v>9.1308333333333351</v>
      </c>
      <c r="F34" s="367">
        <v>52.292777777777772</v>
      </c>
    </row>
    <row r="35" spans="1:6">
      <c r="A35" s="368">
        <v>1999</v>
      </c>
      <c r="B35" s="370">
        <v>4.1399999999999997</v>
      </c>
      <c r="C35" s="370">
        <v>39.291944444444447</v>
      </c>
      <c r="D35" s="371">
        <v>43.431944444444447</v>
      </c>
      <c r="E35" s="370">
        <v>4.9869444444444451</v>
      </c>
      <c r="F35" s="371">
        <v>48.418888888888894</v>
      </c>
    </row>
    <row r="36" spans="1:6">
      <c r="A36" s="364">
        <v>2000</v>
      </c>
      <c r="B36" s="366">
        <v>4.0030000000000001</v>
      </c>
      <c r="C36" s="366">
        <v>37.347777777777772</v>
      </c>
      <c r="D36" s="367">
        <v>41.350777777777772</v>
      </c>
      <c r="E36" s="366">
        <v>4.4858333333333267</v>
      </c>
      <c r="F36" s="367">
        <v>45.836611111111097</v>
      </c>
    </row>
    <row r="37" spans="1:6">
      <c r="A37" s="368">
        <v>2001</v>
      </c>
      <c r="B37" s="370">
        <v>4.476</v>
      </c>
      <c r="C37" s="370">
        <v>40.599166666666669</v>
      </c>
      <c r="D37" s="371">
        <v>45.075166666666668</v>
      </c>
      <c r="E37" s="370">
        <v>5.846111111111111</v>
      </c>
      <c r="F37" s="371">
        <f>SUM(D37:E37)</f>
        <v>50.921277777777782</v>
      </c>
    </row>
    <row r="38" spans="1:6">
      <c r="A38" s="364">
        <v>2002</v>
      </c>
      <c r="B38" s="366">
        <v>4.5529999999999999</v>
      </c>
      <c r="C38" s="366">
        <v>41.096944444444397</v>
      </c>
      <c r="D38" s="367">
        <f>B38+C38</f>
        <v>45.649944444444394</v>
      </c>
      <c r="E38" s="366">
        <v>6.1091666666666704</v>
      </c>
      <c r="F38" s="367">
        <f>SUM(D38:E38)</f>
        <v>51.759111111111068</v>
      </c>
    </row>
    <row r="39" spans="1:6">
      <c r="A39" s="368">
        <v>2003</v>
      </c>
      <c r="B39" s="370">
        <v>4.42</v>
      </c>
      <c r="C39" s="370">
        <v>42.11</v>
      </c>
      <c r="D39" s="371">
        <f>B39+C39</f>
        <v>46.53</v>
      </c>
      <c r="E39" s="370">
        <v>5.72</v>
      </c>
      <c r="F39" s="371">
        <f>SUM(D39:E39)</f>
        <v>52.25</v>
      </c>
    </row>
    <row r="40" spans="1:6">
      <c r="A40" s="364">
        <v>2004</v>
      </c>
      <c r="B40" s="366">
        <v>4.72</v>
      </c>
      <c r="C40" s="366">
        <v>42.01</v>
      </c>
      <c r="D40" s="367">
        <f>B40+C40</f>
        <v>46.73</v>
      </c>
      <c r="E40" s="366">
        <v>4.8641666666666659</v>
      </c>
      <c r="F40" s="367">
        <f>D40+E40</f>
        <v>51.594166666666666</v>
      </c>
    </row>
    <row r="41" spans="1:6">
      <c r="A41" s="368">
        <v>2005</v>
      </c>
      <c r="B41" s="370">
        <v>4.415</v>
      </c>
      <c r="C41" s="370">
        <v>42.464722222222221</v>
      </c>
      <c r="D41" s="371">
        <v>46.87972222222222</v>
      </c>
      <c r="E41" s="370">
        <v>3.22444444444444</v>
      </c>
      <c r="F41" s="371">
        <v>50.119166666666658</v>
      </c>
    </row>
    <row r="42" spans="1:6">
      <c r="A42" s="364">
        <v>2006</v>
      </c>
      <c r="B42" s="366">
        <v>4.4369444444444399</v>
      </c>
      <c r="C42" s="366">
        <v>41.97888888</v>
      </c>
      <c r="D42" s="367">
        <v>46.415833324444399</v>
      </c>
      <c r="E42" s="366">
        <v>5.8341666666666603</v>
      </c>
      <c r="F42" s="367">
        <v>52.249999991111103</v>
      </c>
    </row>
    <row r="43" spans="1:6">
      <c r="A43" s="368">
        <v>2007</v>
      </c>
      <c r="B43" s="370">
        <v>4.4729999999999999</v>
      </c>
      <c r="C43" s="370">
        <v>42.416111111111107</v>
      </c>
      <c r="D43" s="371">
        <v>46.889111111111106</v>
      </c>
      <c r="E43" s="370">
        <v>4.1405555555555598</v>
      </c>
      <c r="F43" s="371">
        <v>51.029666666666664</v>
      </c>
    </row>
    <row r="44" spans="1:6">
      <c r="A44" s="364">
        <v>2008</v>
      </c>
      <c r="B44" s="366">
        <v>4.1459999999999999</v>
      </c>
      <c r="C44" s="366">
        <v>42.484166666666667</v>
      </c>
      <c r="D44" s="367">
        <v>46.630166666666668</v>
      </c>
      <c r="E44" s="366">
        <v>4.8883333333333274</v>
      </c>
      <c r="F44" s="367">
        <v>51.518499999999996</v>
      </c>
    </row>
    <row r="45" spans="1:6">
      <c r="A45" s="372">
        <v>2009</v>
      </c>
      <c r="B45" s="373">
        <v>4.4550000000000001</v>
      </c>
      <c r="C45" s="373">
        <v>42.776944444444439</v>
      </c>
      <c r="D45" s="374">
        <v>47.231944444444437</v>
      </c>
      <c r="E45" s="373">
        <v>8.3874999999999904</v>
      </c>
      <c r="F45" s="374">
        <v>55.619444444444426</v>
      </c>
    </row>
    <row r="46" spans="1:6">
      <c r="A46" s="364">
        <v>2010</v>
      </c>
      <c r="B46" s="366">
        <v>6.7069999999999999</v>
      </c>
      <c r="C46" s="366">
        <v>53.443888888888893</v>
      </c>
      <c r="D46" s="367">
        <v>60.150888888888893</v>
      </c>
      <c r="E46" s="366">
        <v>8.1572222222222148</v>
      </c>
      <c r="F46" s="367">
        <v>68.308111111111103</v>
      </c>
    </row>
    <row r="48" spans="1:6">
      <c r="A48" s="375" t="s">
        <v>200</v>
      </c>
    </row>
  </sheetData>
  <mergeCells count="1">
    <mergeCell ref="A3:F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1"/>
  <sheetViews>
    <sheetView topLeftCell="A28" zoomScaleNormal="100" workbookViewId="0">
      <selection activeCell="E17" sqref="E17"/>
    </sheetView>
  </sheetViews>
  <sheetFormatPr defaultColWidth="8.140625" defaultRowHeight="12.75"/>
  <cols>
    <col min="1" max="1" width="5.7109375" style="377" customWidth="1"/>
    <col min="2" max="9" width="9.42578125" style="360" customWidth="1"/>
    <col min="10" max="10" width="11.28515625" style="360" customWidth="1"/>
    <col min="11" max="16384" width="8.140625" style="360"/>
  </cols>
  <sheetData>
    <row r="3" spans="1:10" ht="15.75">
      <c r="A3" s="698" t="s">
        <v>247</v>
      </c>
      <c r="B3" s="698"/>
      <c r="C3" s="698"/>
      <c r="D3" s="698"/>
      <c r="E3" s="698"/>
      <c r="F3" s="698"/>
      <c r="G3" s="698"/>
      <c r="H3" s="698"/>
      <c r="I3" s="698"/>
      <c r="J3" s="359"/>
    </row>
    <row r="5" spans="1:10" ht="51">
      <c r="A5" s="378" t="s">
        <v>107</v>
      </c>
      <c r="B5" s="379" t="s">
        <v>230</v>
      </c>
      <c r="C5" s="379" t="s">
        <v>211</v>
      </c>
      <c r="D5" s="379" t="s">
        <v>248</v>
      </c>
      <c r="E5" s="379" t="s">
        <v>249</v>
      </c>
      <c r="F5" s="379" t="s">
        <v>250</v>
      </c>
      <c r="G5" s="379" t="s">
        <v>251</v>
      </c>
      <c r="H5" s="379" t="s">
        <v>252</v>
      </c>
      <c r="I5" s="380" t="s">
        <v>253</v>
      </c>
    </row>
    <row r="6" spans="1:10">
      <c r="A6" s="364">
        <v>1970</v>
      </c>
      <c r="B6" s="366">
        <v>14.3</v>
      </c>
      <c r="C6" s="365" t="s">
        <v>119</v>
      </c>
      <c r="D6" s="365" t="s">
        <v>119</v>
      </c>
      <c r="E6" s="365">
        <v>0.3</v>
      </c>
      <c r="F6" s="365" t="s">
        <v>119</v>
      </c>
      <c r="G6" s="365" t="s">
        <v>119</v>
      </c>
      <c r="H6" s="365" t="s">
        <v>119</v>
      </c>
      <c r="I6" s="381">
        <v>14.6</v>
      </c>
    </row>
    <row r="7" spans="1:10">
      <c r="A7" s="382">
        <v>1971</v>
      </c>
      <c r="B7" s="383">
        <v>15.5</v>
      </c>
      <c r="C7" s="384" t="s">
        <v>119</v>
      </c>
      <c r="D7" s="384" t="s">
        <v>119</v>
      </c>
      <c r="E7" s="384">
        <v>0.3</v>
      </c>
      <c r="F7" s="384" t="s">
        <v>119</v>
      </c>
      <c r="G7" s="384" t="s">
        <v>119</v>
      </c>
      <c r="H7" s="384" t="s">
        <v>119</v>
      </c>
      <c r="I7" s="385">
        <v>15.9</v>
      </c>
    </row>
    <row r="8" spans="1:10">
      <c r="A8" s="364">
        <v>1972</v>
      </c>
      <c r="B8" s="366">
        <v>17</v>
      </c>
      <c r="C8" s="365" t="s">
        <v>119</v>
      </c>
      <c r="D8" s="365" t="s">
        <v>119</v>
      </c>
      <c r="E8" s="365">
        <v>0.3</v>
      </c>
      <c r="F8" s="365">
        <v>0.1</v>
      </c>
      <c r="G8" s="365" t="s">
        <v>119</v>
      </c>
      <c r="H8" s="365" t="s">
        <v>119</v>
      </c>
      <c r="I8" s="381">
        <v>17.399999999999999</v>
      </c>
    </row>
    <row r="9" spans="1:10">
      <c r="A9" s="382">
        <v>1973</v>
      </c>
      <c r="B9" s="383">
        <v>18.5</v>
      </c>
      <c r="C9" s="384" t="s">
        <v>119</v>
      </c>
      <c r="D9" s="384">
        <v>0.4</v>
      </c>
      <c r="E9" s="384">
        <v>0.8</v>
      </c>
      <c r="F9" s="384">
        <v>0.1</v>
      </c>
      <c r="G9" s="384" t="s">
        <v>119</v>
      </c>
      <c r="H9" s="384" t="s">
        <v>119</v>
      </c>
      <c r="I9" s="385">
        <v>19.8</v>
      </c>
    </row>
    <row r="10" spans="1:10">
      <c r="A10" s="364">
        <v>1974</v>
      </c>
      <c r="B10" s="366">
        <v>18.600000000000001</v>
      </c>
      <c r="C10" s="365" t="s">
        <v>119</v>
      </c>
      <c r="D10" s="365">
        <v>0.4</v>
      </c>
      <c r="E10" s="365">
        <v>0.9</v>
      </c>
      <c r="F10" s="365">
        <v>0</v>
      </c>
      <c r="G10" s="365" t="s">
        <v>119</v>
      </c>
      <c r="H10" s="365" t="s">
        <v>119</v>
      </c>
      <c r="I10" s="381">
        <v>19.899999999999999</v>
      </c>
    </row>
    <row r="11" spans="1:10">
      <c r="A11" s="382">
        <v>1975</v>
      </c>
      <c r="B11" s="383">
        <v>20.8</v>
      </c>
      <c r="C11" s="384" t="s">
        <v>119</v>
      </c>
      <c r="D11" s="384">
        <v>0.2</v>
      </c>
      <c r="E11" s="384">
        <v>1</v>
      </c>
      <c r="F11" s="384">
        <v>0.1</v>
      </c>
      <c r="G11" s="384" t="s">
        <v>119</v>
      </c>
      <c r="H11" s="384">
        <v>0.1</v>
      </c>
      <c r="I11" s="385">
        <v>22.2</v>
      </c>
    </row>
    <row r="12" spans="1:10">
      <c r="A12" s="364">
        <v>1976</v>
      </c>
      <c r="B12" s="366">
        <v>25.8</v>
      </c>
      <c r="C12" s="365" t="s">
        <v>119</v>
      </c>
      <c r="D12" s="365">
        <v>0</v>
      </c>
      <c r="E12" s="365">
        <v>1.3</v>
      </c>
      <c r="F12" s="365">
        <v>0.1</v>
      </c>
      <c r="G12" s="365" t="s">
        <v>119</v>
      </c>
      <c r="H12" s="365">
        <v>0.1</v>
      </c>
      <c r="I12" s="381">
        <v>27.3</v>
      </c>
    </row>
    <row r="13" spans="1:10">
      <c r="A13" s="382">
        <v>1977</v>
      </c>
      <c r="B13" s="383">
        <v>26.9</v>
      </c>
      <c r="C13" s="384" t="s">
        <v>119</v>
      </c>
      <c r="D13" s="384">
        <v>0.1</v>
      </c>
      <c r="E13" s="384">
        <v>1.4</v>
      </c>
      <c r="F13" s="384">
        <v>0.1</v>
      </c>
      <c r="G13" s="384" t="s">
        <v>119</v>
      </c>
      <c r="H13" s="384">
        <v>0.2</v>
      </c>
      <c r="I13" s="385">
        <v>28.7</v>
      </c>
    </row>
    <row r="14" spans="1:10">
      <c r="A14" s="364">
        <v>1978</v>
      </c>
      <c r="B14" s="366">
        <v>28.7</v>
      </c>
      <c r="C14" s="365" t="s">
        <v>119</v>
      </c>
      <c r="D14" s="365">
        <v>0.4</v>
      </c>
      <c r="E14" s="365">
        <v>1.6</v>
      </c>
      <c r="F14" s="365">
        <v>0</v>
      </c>
      <c r="G14" s="365" t="s">
        <v>119</v>
      </c>
      <c r="H14" s="365">
        <v>0.3</v>
      </c>
      <c r="I14" s="381">
        <v>31</v>
      </c>
    </row>
    <row r="15" spans="1:10">
      <c r="A15" s="382">
        <v>1979</v>
      </c>
      <c r="B15" s="383">
        <v>29.9</v>
      </c>
      <c r="C15" s="384" t="s">
        <v>119</v>
      </c>
      <c r="D15" s="384">
        <v>0.5</v>
      </c>
      <c r="E15" s="384">
        <v>1.8</v>
      </c>
      <c r="F15" s="384">
        <v>0.1</v>
      </c>
      <c r="G15" s="384" t="s">
        <v>119</v>
      </c>
      <c r="H15" s="384">
        <v>0.3</v>
      </c>
      <c r="I15" s="385">
        <v>32.700000000000003</v>
      </c>
    </row>
    <row r="16" spans="1:10">
      <c r="A16" s="364">
        <v>1980</v>
      </c>
      <c r="B16" s="366">
        <v>30.9</v>
      </c>
      <c r="C16" s="365" t="s">
        <v>119</v>
      </c>
      <c r="D16" s="365">
        <v>0.4</v>
      </c>
      <c r="E16" s="365">
        <v>2.2999999999999998</v>
      </c>
      <c r="F16" s="365">
        <v>0.1</v>
      </c>
      <c r="G16" s="365" t="s">
        <v>119</v>
      </c>
      <c r="H16" s="365">
        <v>0.6</v>
      </c>
      <c r="I16" s="381">
        <v>34.5</v>
      </c>
    </row>
    <row r="17" spans="1:9">
      <c r="A17" s="382">
        <v>1981</v>
      </c>
      <c r="B17" s="383">
        <v>29.5</v>
      </c>
      <c r="C17" s="384" t="s">
        <v>119</v>
      </c>
      <c r="D17" s="384">
        <v>1.2</v>
      </c>
      <c r="E17" s="384">
        <v>2.7</v>
      </c>
      <c r="F17" s="384">
        <v>0.8</v>
      </c>
      <c r="G17" s="384" t="s">
        <v>119</v>
      </c>
      <c r="H17" s="384">
        <v>1.4</v>
      </c>
      <c r="I17" s="385">
        <v>36</v>
      </c>
    </row>
    <row r="18" spans="1:9">
      <c r="A18" s="364">
        <v>1982</v>
      </c>
      <c r="B18" s="366">
        <v>26.8</v>
      </c>
      <c r="C18" s="365" t="s">
        <v>119</v>
      </c>
      <c r="D18" s="365">
        <v>2.4</v>
      </c>
      <c r="E18" s="365">
        <v>3.4</v>
      </c>
      <c r="F18" s="365">
        <v>1.6</v>
      </c>
      <c r="G18" s="365">
        <v>0.2</v>
      </c>
      <c r="H18" s="365">
        <v>1.3</v>
      </c>
      <c r="I18" s="381">
        <v>36.1</v>
      </c>
    </row>
    <row r="19" spans="1:9">
      <c r="A19" s="382">
        <v>1983</v>
      </c>
      <c r="B19" s="383">
        <v>18.657499999999999</v>
      </c>
      <c r="C19" s="383">
        <v>9.1666666666666667E-3</v>
      </c>
      <c r="D19" s="383">
        <v>6.1672222222222217</v>
      </c>
      <c r="E19" s="383">
        <v>3.8611111111111107</v>
      </c>
      <c r="F19" s="383">
        <v>4.3238888888888889</v>
      </c>
      <c r="G19" s="383">
        <v>0.71305555555555555</v>
      </c>
      <c r="H19" s="383">
        <v>1.46</v>
      </c>
      <c r="I19" s="386">
        <v>35.191944444444445</v>
      </c>
    </row>
    <row r="20" spans="1:9">
      <c r="A20" s="364">
        <v>1984</v>
      </c>
      <c r="B20" s="366">
        <v>13.336666666666666</v>
      </c>
      <c r="C20" s="366">
        <v>0.26527777777777778</v>
      </c>
      <c r="D20" s="366">
        <v>8.9944444444444436</v>
      </c>
      <c r="E20" s="366">
        <v>5.0472222222222216</v>
      </c>
      <c r="F20" s="366">
        <v>5.3219444444444441</v>
      </c>
      <c r="G20" s="366">
        <v>1.9180555555555554</v>
      </c>
      <c r="H20" s="366">
        <v>1.9705555555555554</v>
      </c>
      <c r="I20" s="367">
        <v>36.854166666666664</v>
      </c>
    </row>
    <row r="21" spans="1:9">
      <c r="A21" s="382">
        <v>1985</v>
      </c>
      <c r="B21" s="383">
        <v>17.820833333333333</v>
      </c>
      <c r="C21" s="383">
        <v>5.9166666666666666E-2</v>
      </c>
      <c r="D21" s="383">
        <v>11.808611111111111</v>
      </c>
      <c r="E21" s="383">
        <v>6.5824999999999996</v>
      </c>
      <c r="F21" s="383">
        <v>3.7650000000000001</v>
      </c>
      <c r="G21" s="383">
        <v>3.2111111111111108</v>
      </c>
      <c r="H21" s="383">
        <v>2.3330555555555557</v>
      </c>
      <c r="I21" s="386">
        <v>45.580277777777773</v>
      </c>
    </row>
    <row r="22" spans="1:9">
      <c r="A22" s="364">
        <v>1986</v>
      </c>
      <c r="B22" s="366">
        <v>13.887777777777778</v>
      </c>
      <c r="C22" s="366">
        <v>0.29027777777777775</v>
      </c>
      <c r="D22" s="366">
        <v>12.913888888888888</v>
      </c>
      <c r="E22" s="366">
        <v>8.4663888888888881</v>
      </c>
      <c r="F22" s="366">
        <v>1.8608333333333333</v>
      </c>
      <c r="G22" s="366">
        <v>5.2819444444444441</v>
      </c>
      <c r="H22" s="366">
        <v>2.3569444444444443</v>
      </c>
      <c r="I22" s="367">
        <v>45.058055555555548</v>
      </c>
    </row>
    <row r="23" spans="1:9">
      <c r="A23" s="382">
        <v>1987</v>
      </c>
      <c r="B23" s="383">
        <v>11.838055555555554</v>
      </c>
      <c r="C23" s="383">
        <v>0.5330555555555555</v>
      </c>
      <c r="D23" s="383">
        <v>12.701111111111111</v>
      </c>
      <c r="E23" s="383">
        <v>9.1644444444444435</v>
      </c>
      <c r="F23" s="383">
        <v>3.7050000000000001</v>
      </c>
      <c r="G23" s="383">
        <v>6.9069444444444441</v>
      </c>
      <c r="H23" s="383">
        <v>2.7438888888888888</v>
      </c>
      <c r="I23" s="386">
        <v>47.592500000000001</v>
      </c>
    </row>
    <row r="24" spans="1:9">
      <c r="A24" s="364">
        <v>1988</v>
      </c>
      <c r="B24" s="366">
        <v>7.4869444444444442</v>
      </c>
      <c r="C24" s="366">
        <v>0.78805555555555551</v>
      </c>
      <c r="D24" s="366">
        <v>11.801111111111112</v>
      </c>
      <c r="E24" s="366">
        <v>9.5250000000000004</v>
      </c>
      <c r="F24" s="366">
        <v>4.9161111111111113</v>
      </c>
      <c r="G24" s="366">
        <v>6.9222222222222216</v>
      </c>
      <c r="H24" s="366">
        <v>2.8011111111111107</v>
      </c>
      <c r="I24" s="367">
        <v>44.240555555555559</v>
      </c>
    </row>
    <row r="25" spans="1:9">
      <c r="A25" s="382">
        <v>1989</v>
      </c>
      <c r="B25" s="383">
        <v>4.9241666666666672</v>
      </c>
      <c r="C25" s="383">
        <v>1.6641666666666666</v>
      </c>
      <c r="D25" s="383">
        <v>8.9191666666666656</v>
      </c>
      <c r="E25" s="383">
        <v>9.5133333333333336</v>
      </c>
      <c r="F25" s="383">
        <v>5.2188888888888885</v>
      </c>
      <c r="G25" s="383">
        <v>6.8311111111111114</v>
      </c>
      <c r="H25" s="383">
        <v>3.3272222222222223</v>
      </c>
      <c r="I25" s="386">
        <v>40.398055555555558</v>
      </c>
    </row>
    <row r="26" spans="1:9">
      <c r="A26" s="364">
        <v>1990</v>
      </c>
      <c r="B26" s="366">
        <v>3.6166666666666667</v>
      </c>
      <c r="C26" s="366">
        <v>2.4950000000000001</v>
      </c>
      <c r="D26" s="366">
        <v>8.225833333333334</v>
      </c>
      <c r="E26" s="366">
        <v>10.362500000000001</v>
      </c>
      <c r="F26" s="366">
        <v>6.3369444444444447</v>
      </c>
      <c r="G26" s="366">
        <v>7.0830555555555552</v>
      </c>
      <c r="H26" s="366">
        <v>3.0130555555555558</v>
      </c>
      <c r="I26" s="367">
        <v>41.133055555555558</v>
      </c>
    </row>
    <row r="27" spans="1:9">
      <c r="A27" s="382">
        <v>1991</v>
      </c>
      <c r="B27" s="383">
        <v>5.0972222222222214</v>
      </c>
      <c r="C27" s="383">
        <v>3.0508333333333333</v>
      </c>
      <c r="D27" s="383">
        <v>7.7447222222222214</v>
      </c>
      <c r="E27" s="383">
        <v>12.416666666666666</v>
      </c>
      <c r="F27" s="383">
        <v>6.1508333333333329</v>
      </c>
      <c r="G27" s="383">
        <v>7.3869444444444445</v>
      </c>
      <c r="H27" s="383">
        <v>2.9919444444444445</v>
      </c>
      <c r="I27" s="386">
        <v>44.839166666666664</v>
      </c>
    </row>
    <row r="28" spans="1:9">
      <c r="A28" s="364">
        <v>1992</v>
      </c>
      <c r="B28" s="366">
        <v>4.7994444444444442</v>
      </c>
      <c r="C28" s="366">
        <v>3.7286111111111109</v>
      </c>
      <c r="D28" s="366">
        <v>6.65</v>
      </c>
      <c r="E28" s="366">
        <v>13.396666666666667</v>
      </c>
      <c r="F28" s="366">
        <v>5.7919444444444448</v>
      </c>
      <c r="G28" s="366">
        <v>6.9130555555555553</v>
      </c>
      <c r="H28" s="366">
        <v>3.145</v>
      </c>
      <c r="I28" s="367">
        <v>44.424722222222222</v>
      </c>
    </row>
    <row r="29" spans="1:9">
      <c r="A29" s="382">
        <v>1993</v>
      </c>
      <c r="B29" s="383">
        <v>5.650555555555556</v>
      </c>
      <c r="C29" s="383">
        <v>3.6572222222222224</v>
      </c>
      <c r="D29" s="383">
        <v>6.1447222222222218</v>
      </c>
      <c r="E29" s="383">
        <v>15.566111111111111</v>
      </c>
      <c r="F29" s="383">
        <v>5.0449999999999999</v>
      </c>
      <c r="G29" s="383">
        <v>7.213055555555556</v>
      </c>
      <c r="H29" s="383">
        <v>3.2780555555555555</v>
      </c>
      <c r="I29" s="386">
        <v>46.554722222222225</v>
      </c>
    </row>
    <row r="30" spans="1:9">
      <c r="A30" s="364">
        <v>1994</v>
      </c>
      <c r="B30" s="366">
        <v>7.0572222222222214</v>
      </c>
      <c r="C30" s="366">
        <v>3.9063888888888885</v>
      </c>
      <c r="D30" s="366">
        <v>5.1741666666666672</v>
      </c>
      <c r="E30" s="366">
        <v>18.503333333333334</v>
      </c>
      <c r="F30" s="366">
        <v>2.7530555555555556</v>
      </c>
      <c r="G30" s="366">
        <v>6.9191666666666665</v>
      </c>
      <c r="H30" s="366">
        <v>3.33</v>
      </c>
      <c r="I30" s="367">
        <v>47.643333333333338</v>
      </c>
    </row>
    <row r="31" spans="1:9">
      <c r="A31" s="382">
        <v>1995</v>
      </c>
      <c r="B31" s="383">
        <v>6.0066666666666668</v>
      </c>
      <c r="C31" s="383">
        <v>3.85</v>
      </c>
      <c r="D31" s="383">
        <v>4.5127777777777771</v>
      </c>
      <c r="E31" s="383">
        <v>20.957222222222221</v>
      </c>
      <c r="F31" s="383">
        <v>3.3591666666666664</v>
      </c>
      <c r="G31" s="383">
        <v>6.9669444444444446</v>
      </c>
      <c r="H31" s="383">
        <v>3.2019444444444445</v>
      </c>
      <c r="I31" s="386">
        <v>48.854722222222222</v>
      </c>
    </row>
    <row r="32" spans="1:9">
      <c r="A32" s="364">
        <v>1996</v>
      </c>
      <c r="B32" s="366">
        <v>9.1591666666666658</v>
      </c>
      <c r="C32" s="366">
        <v>3.9794444444444443</v>
      </c>
      <c r="D32" s="366">
        <v>5.0316666666666672</v>
      </c>
      <c r="E32" s="366">
        <v>24.78361111111111</v>
      </c>
      <c r="F32" s="366">
        <v>1.68</v>
      </c>
      <c r="G32" s="366">
        <v>6.9161111111111113</v>
      </c>
      <c r="H32" s="366">
        <v>2.7938888888888886</v>
      </c>
      <c r="I32" s="367">
        <v>54.343888888888884</v>
      </c>
    </row>
    <row r="33" spans="1:9">
      <c r="A33" s="382">
        <v>1997</v>
      </c>
      <c r="B33" s="383">
        <v>5.4919444444444441</v>
      </c>
      <c r="C33" s="383">
        <v>3.7552777777777777</v>
      </c>
      <c r="D33" s="383">
        <v>3.9772222222222222</v>
      </c>
      <c r="E33" s="383">
        <v>23.853055555555553</v>
      </c>
      <c r="F33" s="383">
        <v>2.17</v>
      </c>
      <c r="G33" s="383">
        <v>6.108888888888889</v>
      </c>
      <c r="H33" s="383">
        <v>3.34</v>
      </c>
      <c r="I33" s="386">
        <v>48.69638888888889</v>
      </c>
    </row>
    <row r="34" spans="1:9">
      <c r="A34" s="364">
        <v>1998</v>
      </c>
      <c r="B34" s="366">
        <v>6.7919444444444448</v>
      </c>
      <c r="C34" s="366">
        <v>4.1130555555555555</v>
      </c>
      <c r="D34" s="366">
        <v>3.5111111111111111</v>
      </c>
      <c r="E34" s="366">
        <v>24.863888888888887</v>
      </c>
      <c r="F34" s="366">
        <v>1.7369444444444444</v>
      </c>
      <c r="G34" s="366">
        <v>7.3680555555555554</v>
      </c>
      <c r="H34" s="366">
        <v>3.907777777777778</v>
      </c>
      <c r="I34" s="367">
        <v>52.292777777777786</v>
      </c>
    </row>
    <row r="35" spans="1:9">
      <c r="A35" s="382">
        <v>1999</v>
      </c>
      <c r="B35" s="383">
        <v>4.7080555555555552</v>
      </c>
      <c r="C35" s="383">
        <v>3.4041666666666663</v>
      </c>
      <c r="D35" s="383">
        <v>2.8472222222222223</v>
      </c>
      <c r="E35" s="383">
        <v>23.625555555555554</v>
      </c>
      <c r="F35" s="383">
        <v>1.5022222222222221</v>
      </c>
      <c r="G35" s="383">
        <v>7.5238888888888891</v>
      </c>
      <c r="H35" s="383">
        <v>4.807777777777777</v>
      </c>
      <c r="I35" s="386">
        <v>48.418888888888887</v>
      </c>
    </row>
    <row r="36" spans="1:9">
      <c r="A36" s="364">
        <v>2000</v>
      </c>
      <c r="B36" s="366">
        <v>2.9466666666666663</v>
      </c>
      <c r="C36" s="366">
        <v>2.5249999999999999</v>
      </c>
      <c r="D36" s="366">
        <v>2.3947222222222222</v>
      </c>
      <c r="E36" s="366">
        <v>23.791388888888886</v>
      </c>
      <c r="F36" s="366">
        <v>2.0511111111111107</v>
      </c>
      <c r="G36" s="366">
        <v>7.484166666666666</v>
      </c>
      <c r="H36" s="366">
        <v>4.6438888888888883</v>
      </c>
      <c r="I36" s="367">
        <v>45.836944444444441</v>
      </c>
    </row>
    <row r="37" spans="1:9">
      <c r="A37" s="382">
        <v>2001</v>
      </c>
      <c r="B37" s="383">
        <v>4.0744444444444445</v>
      </c>
      <c r="C37" s="383">
        <v>3.2213888888888889</v>
      </c>
      <c r="D37" s="383">
        <v>2.0302777777777776</v>
      </c>
      <c r="E37" s="383">
        <v>27.393888888888888</v>
      </c>
      <c r="F37" s="383">
        <v>1.6908333333333332</v>
      </c>
      <c r="G37" s="383">
        <v>7.596111111111111</v>
      </c>
      <c r="H37" s="383">
        <v>4.9141666666666666</v>
      </c>
      <c r="I37" s="386">
        <v>50.921111111111109</v>
      </c>
    </row>
    <row r="38" spans="1:9">
      <c r="A38" s="364">
        <v>2002</v>
      </c>
      <c r="B38" s="366">
        <v>4.4016666666666699</v>
      </c>
      <c r="C38" s="366">
        <v>3.3472222222222201</v>
      </c>
      <c r="D38" s="366">
        <v>2.0905555555555599</v>
      </c>
      <c r="E38" s="366">
        <v>28.586111111111101</v>
      </c>
      <c r="F38" s="366">
        <v>1.3119444444444399</v>
      </c>
      <c r="G38" s="366">
        <v>7.69</v>
      </c>
      <c r="H38" s="366">
        <v>4.3311111111111096</v>
      </c>
      <c r="I38" s="367">
        <v>51.758611111111094</v>
      </c>
    </row>
    <row r="39" spans="1:9">
      <c r="A39" s="382">
        <v>2003</v>
      </c>
      <c r="B39" s="383">
        <v>4.75</v>
      </c>
      <c r="C39" s="383">
        <v>3.25</v>
      </c>
      <c r="D39" s="383">
        <v>2.06</v>
      </c>
      <c r="E39" s="383">
        <v>29.723611111111101</v>
      </c>
      <c r="F39" s="383">
        <v>0.48583333333333301</v>
      </c>
      <c r="G39" s="383">
        <v>6.6238888888888896</v>
      </c>
      <c r="H39" s="383">
        <v>5.3449999999999998</v>
      </c>
      <c r="I39" s="386">
        <v>52.238333333333323</v>
      </c>
    </row>
    <row r="40" spans="1:9">
      <c r="A40" s="364">
        <v>2004</v>
      </c>
      <c r="B40" s="366">
        <v>3.69</v>
      </c>
      <c r="C40" s="366">
        <v>2.76</v>
      </c>
      <c r="D40" s="366">
        <v>3.57</v>
      </c>
      <c r="E40" s="366">
        <v>28.146666666666665</v>
      </c>
      <c r="F40" s="366">
        <v>0.37</v>
      </c>
      <c r="G40" s="366">
        <v>6.68</v>
      </c>
      <c r="H40" s="366">
        <v>6.3680000000000003</v>
      </c>
      <c r="I40" s="367">
        <v>51.584666666666664</v>
      </c>
    </row>
    <row r="41" spans="1:9">
      <c r="A41" s="382">
        <v>2005</v>
      </c>
      <c r="B41" s="383">
        <v>3.2316666666666665</v>
      </c>
      <c r="C41" s="383">
        <v>2.3616666666666664</v>
      </c>
      <c r="D41" s="383">
        <v>3.2433333333333332</v>
      </c>
      <c r="E41" s="383">
        <v>29.414444444444445</v>
      </c>
      <c r="F41" s="383">
        <v>0.32805555555555554</v>
      </c>
      <c r="G41" s="383">
        <v>6.165</v>
      </c>
      <c r="H41" s="383">
        <v>5.375</v>
      </c>
      <c r="I41" s="386">
        <v>50.119166666666672</v>
      </c>
    </row>
    <row r="42" spans="1:9">
      <c r="A42" s="364">
        <v>2006</v>
      </c>
      <c r="B42" s="366">
        <v>3.427777777777778</v>
      </c>
      <c r="C42" s="366">
        <v>2.4424999999999999</v>
      </c>
      <c r="D42" s="366">
        <v>3.8633333333333328</v>
      </c>
      <c r="E42" s="366">
        <v>30.668611111111108</v>
      </c>
      <c r="F42" s="366">
        <v>0.21194444444444444</v>
      </c>
      <c r="G42" s="366">
        <v>5.8561111111111117</v>
      </c>
      <c r="H42" s="366">
        <v>5.73</v>
      </c>
      <c r="I42" s="367">
        <v>52.200277777777771</v>
      </c>
    </row>
    <row r="43" spans="1:9">
      <c r="A43" s="382">
        <v>2007</v>
      </c>
      <c r="B43" s="383">
        <v>2.0383333333333331</v>
      </c>
      <c r="C43" s="383">
        <v>2.2038888888888888</v>
      </c>
      <c r="D43" s="383">
        <v>2.9705555555555558</v>
      </c>
      <c r="E43" s="383">
        <v>32.33</v>
      </c>
      <c r="F43" s="383">
        <v>0.255</v>
      </c>
      <c r="G43" s="383">
        <v>5.7930555555555561</v>
      </c>
      <c r="H43" s="383">
        <v>5.4388888888888891</v>
      </c>
      <c r="I43" s="386">
        <v>51.029722222222219</v>
      </c>
    </row>
    <row r="44" spans="1:9">
      <c r="A44" s="364">
        <v>2008</v>
      </c>
      <c r="B44" s="366">
        <v>1.3372222222222221</v>
      </c>
      <c r="C44" s="366">
        <v>2.1097222222222221</v>
      </c>
      <c r="D44" s="366">
        <v>2.8602777777777777</v>
      </c>
      <c r="E44" s="366">
        <v>34.51</v>
      </c>
      <c r="F44" s="366">
        <v>0.15194444444444444</v>
      </c>
      <c r="G44" s="366">
        <v>5.6980555555555554</v>
      </c>
      <c r="H44" s="366">
        <v>4.8511111111111109</v>
      </c>
      <c r="I44" s="367">
        <v>51.518333333333331</v>
      </c>
    </row>
    <row r="45" spans="1:9">
      <c r="A45" s="387">
        <v>2009</v>
      </c>
      <c r="B45" s="388">
        <v>2.3722222222222222</v>
      </c>
      <c r="C45" s="388">
        <v>5.134722222222222</v>
      </c>
      <c r="D45" s="388">
        <v>2.6536111111111107</v>
      </c>
      <c r="E45" s="388">
        <v>36.757777777777775</v>
      </c>
      <c r="F45" s="388">
        <v>0.18611111111111112</v>
      </c>
      <c r="G45" s="388">
        <v>5.423055555555556</v>
      </c>
      <c r="H45" s="388">
        <v>3.092222222222222</v>
      </c>
      <c r="I45" s="389">
        <v>55.619722222222215</v>
      </c>
    </row>
    <row r="46" spans="1:9">
      <c r="A46" s="364">
        <v>2010</v>
      </c>
      <c r="B46" s="366">
        <v>4.9444444444444446</v>
      </c>
      <c r="C46" s="366">
        <v>4.2491666666666665</v>
      </c>
      <c r="D46" s="366">
        <v>3.277222222222222</v>
      </c>
      <c r="E46" s="366">
        <v>46.599166666666662</v>
      </c>
      <c r="F46" s="366">
        <v>0.11611111111111111</v>
      </c>
      <c r="G46" s="366">
        <v>5.3272222222222219</v>
      </c>
      <c r="H46" s="366">
        <v>3.7941666666666665</v>
      </c>
      <c r="I46" s="367">
        <v>68.30749999999999</v>
      </c>
    </row>
    <row r="47" spans="1:9">
      <c r="A47" s="382"/>
      <c r="B47" s="383"/>
      <c r="C47" s="383"/>
      <c r="D47" s="383"/>
      <c r="E47" s="383"/>
      <c r="F47" s="383"/>
      <c r="G47" s="383"/>
      <c r="H47" s="383"/>
      <c r="I47" s="386"/>
    </row>
    <row r="48" spans="1:9">
      <c r="A48" s="393" t="s">
        <v>200</v>
      </c>
      <c r="B48" s="390"/>
      <c r="C48" s="390"/>
      <c r="D48" s="390"/>
      <c r="E48" s="390"/>
      <c r="F48" s="390"/>
      <c r="G48" s="390"/>
      <c r="H48" s="390"/>
      <c r="I48" s="391"/>
    </row>
    <row r="49" spans="1:10" ht="44.45" customHeight="1">
      <c r="A49" s="699" t="s">
        <v>430</v>
      </c>
      <c r="B49" s="699"/>
      <c r="C49" s="699"/>
      <c r="D49" s="699"/>
      <c r="E49" s="699"/>
      <c r="F49" s="699"/>
      <c r="G49" s="699"/>
      <c r="H49" s="699"/>
      <c r="I49" s="699"/>
      <c r="J49" s="392"/>
    </row>
    <row r="51" spans="1:10">
      <c r="A51" s="360"/>
    </row>
  </sheetData>
  <mergeCells count="2">
    <mergeCell ref="A3:I3"/>
    <mergeCell ref="A49:I49"/>
  </mergeCells>
  <pageMargins left="0.70866141732283472" right="0.70866141732283472" top="0.74803149606299213" bottom="0.74803149606299213" header="0.31496062992125984" footer="0.31496062992125984"/>
  <pageSetup paperSize="9" scale="99" orientation="portrait" r:id="rId1"/>
  <headerFooter>
    <oddHeader>&amp;L&amp;G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Q27"/>
  <sheetViews>
    <sheetView showWhiteSpace="0" zoomScaleNormal="100" workbookViewId="0"/>
  </sheetViews>
  <sheetFormatPr defaultColWidth="0.140625" defaultRowHeight="12.75"/>
  <cols>
    <col min="1" max="1" width="9.28515625" style="377" customWidth="1"/>
    <col min="2" max="13" width="10.140625" style="395" customWidth="1"/>
    <col min="14" max="25" width="0.140625" style="360" customWidth="1"/>
    <col min="26" max="43" width="0.140625" style="360" hidden="1" customWidth="1"/>
    <col min="44" max="16384" width="0.140625" style="360"/>
  </cols>
  <sheetData>
    <row r="3" spans="1:13" ht="15.75">
      <c r="A3" s="394" t="s">
        <v>254</v>
      </c>
    </row>
    <row r="4" spans="1:13" ht="12.75" customHeight="1"/>
    <row r="5" spans="1:13" s="399" customFormat="1" ht="51">
      <c r="A5" s="396" t="s">
        <v>255</v>
      </c>
      <c r="B5" s="397" t="s">
        <v>256</v>
      </c>
      <c r="C5" s="397" t="s">
        <v>257</v>
      </c>
      <c r="D5" s="397" t="s">
        <v>258</v>
      </c>
      <c r="E5" s="397" t="s">
        <v>259</v>
      </c>
      <c r="F5" s="397" t="s">
        <v>260</v>
      </c>
      <c r="G5" s="397" t="s">
        <v>261</v>
      </c>
      <c r="H5" s="397" t="s">
        <v>262</v>
      </c>
      <c r="I5" s="397" t="s">
        <v>263</v>
      </c>
      <c r="J5" s="397" t="s">
        <v>264</v>
      </c>
      <c r="K5" s="397" t="s">
        <v>265</v>
      </c>
      <c r="L5" s="398" t="s">
        <v>141</v>
      </c>
      <c r="M5" s="397" t="s">
        <v>266</v>
      </c>
    </row>
    <row r="6" spans="1:13" s="399" customFormat="1" ht="38.25">
      <c r="A6" s="400" t="s">
        <v>267</v>
      </c>
      <c r="B6" s="397" t="s">
        <v>268</v>
      </c>
      <c r="C6" s="397" t="s">
        <v>269</v>
      </c>
      <c r="D6" s="397" t="s">
        <v>270</v>
      </c>
      <c r="E6" s="397" t="s">
        <v>271</v>
      </c>
      <c r="F6" s="397" t="s">
        <v>272</v>
      </c>
      <c r="G6" s="397" t="s">
        <v>273</v>
      </c>
      <c r="H6" s="397" t="s">
        <v>274</v>
      </c>
      <c r="I6" s="397" t="s">
        <v>275</v>
      </c>
      <c r="J6" s="397" t="s">
        <v>276</v>
      </c>
      <c r="K6" s="401"/>
      <c r="L6" s="402"/>
      <c r="M6" s="402"/>
    </row>
    <row r="7" spans="1:13">
      <c r="A7" s="403">
        <v>33969</v>
      </c>
      <c r="B7" s="365" t="s">
        <v>119</v>
      </c>
      <c r="C7" s="365" t="s">
        <v>119</v>
      </c>
      <c r="D7" s="365" t="s">
        <v>119</v>
      </c>
      <c r="E7" s="365" t="s">
        <v>119</v>
      </c>
      <c r="F7" s="404">
        <v>1.2</v>
      </c>
      <c r="G7" s="404" t="s">
        <v>119</v>
      </c>
      <c r="H7" s="404" t="s">
        <v>119</v>
      </c>
      <c r="I7" s="404" t="s">
        <v>119</v>
      </c>
      <c r="J7" s="404" t="s">
        <v>119</v>
      </c>
      <c r="K7" s="365" t="s">
        <v>119</v>
      </c>
      <c r="L7" s="405">
        <v>1.2</v>
      </c>
      <c r="M7" s="365">
        <v>1</v>
      </c>
    </row>
    <row r="8" spans="1:13">
      <c r="A8" s="406">
        <v>34334</v>
      </c>
      <c r="B8" s="384" t="s">
        <v>119</v>
      </c>
      <c r="C8" s="384" t="s">
        <v>119</v>
      </c>
      <c r="D8" s="384" t="s">
        <v>119</v>
      </c>
      <c r="E8" s="384" t="s">
        <v>119</v>
      </c>
      <c r="F8" s="407">
        <v>6.6</v>
      </c>
      <c r="G8" s="407" t="s">
        <v>119</v>
      </c>
      <c r="H8" s="407" t="s">
        <v>119</v>
      </c>
      <c r="I8" s="407" t="s">
        <v>119</v>
      </c>
      <c r="J8" s="407" t="s">
        <v>119</v>
      </c>
      <c r="K8" s="407">
        <v>0.1</v>
      </c>
      <c r="L8" s="408">
        <v>6.7</v>
      </c>
      <c r="M8" s="384">
        <v>6</v>
      </c>
    </row>
    <row r="9" spans="1:13">
      <c r="A9" s="403">
        <v>34699</v>
      </c>
      <c r="B9" s="365" t="s">
        <v>119</v>
      </c>
      <c r="C9" s="365" t="s">
        <v>119</v>
      </c>
      <c r="D9" s="365" t="s">
        <v>119</v>
      </c>
      <c r="E9" s="365" t="s">
        <v>119</v>
      </c>
      <c r="F9" s="404">
        <v>11.8</v>
      </c>
      <c r="G9" s="404" t="s">
        <v>119</v>
      </c>
      <c r="H9" s="404" t="s">
        <v>119</v>
      </c>
      <c r="I9" s="404" t="s">
        <v>119</v>
      </c>
      <c r="J9" s="404" t="s">
        <v>119</v>
      </c>
      <c r="K9" s="404">
        <v>1.1299999999999999</v>
      </c>
      <c r="L9" s="405">
        <v>12.93</v>
      </c>
      <c r="M9" s="365">
        <v>13</v>
      </c>
    </row>
    <row r="10" spans="1:13">
      <c r="A10" s="406">
        <v>35064</v>
      </c>
      <c r="B10" s="407">
        <v>10.72</v>
      </c>
      <c r="C10" s="407">
        <v>0.56999999999999995</v>
      </c>
      <c r="D10" s="384" t="s">
        <v>119</v>
      </c>
      <c r="E10" s="407">
        <v>0.9</v>
      </c>
      <c r="F10" s="407">
        <v>15.23</v>
      </c>
      <c r="G10" s="407" t="s">
        <v>119</v>
      </c>
      <c r="H10" s="407" t="s">
        <v>119</v>
      </c>
      <c r="I10" s="407" t="s">
        <v>119</v>
      </c>
      <c r="J10" s="407" t="s">
        <v>119</v>
      </c>
      <c r="K10" s="407">
        <v>2.54</v>
      </c>
      <c r="L10" s="408">
        <v>29.96</v>
      </c>
      <c r="M10" s="384">
        <v>65</v>
      </c>
    </row>
    <row r="11" spans="1:13">
      <c r="A11" s="403">
        <v>35430</v>
      </c>
      <c r="B11" s="404">
        <v>34</v>
      </c>
      <c r="C11" s="404">
        <v>7.1</v>
      </c>
      <c r="D11" s="404">
        <v>0.57999999999999996</v>
      </c>
      <c r="E11" s="404">
        <v>4</v>
      </c>
      <c r="F11" s="404">
        <v>17.47</v>
      </c>
      <c r="G11" s="404" t="s">
        <v>119</v>
      </c>
      <c r="H11" s="404" t="s">
        <v>119</v>
      </c>
      <c r="I11" s="404" t="s">
        <v>119</v>
      </c>
      <c r="J11" s="404" t="s">
        <v>119</v>
      </c>
      <c r="K11" s="404">
        <v>7.46</v>
      </c>
      <c r="L11" s="405">
        <v>70.61</v>
      </c>
      <c r="M11" s="365">
        <v>128</v>
      </c>
    </row>
    <row r="12" spans="1:13">
      <c r="A12" s="406">
        <v>35795</v>
      </c>
      <c r="B12" s="407">
        <v>80</v>
      </c>
      <c r="C12" s="407">
        <v>15.18</v>
      </c>
      <c r="D12" s="407">
        <v>8.76</v>
      </c>
      <c r="E12" s="407">
        <v>6.48</v>
      </c>
      <c r="F12" s="407">
        <v>19.670000000000002</v>
      </c>
      <c r="G12" s="407">
        <v>4.8099999999999996</v>
      </c>
      <c r="H12" s="407">
        <v>0.62</v>
      </c>
      <c r="I12" s="384" t="s">
        <v>119</v>
      </c>
      <c r="J12" s="384" t="s">
        <v>119</v>
      </c>
      <c r="K12" s="407">
        <v>4.75</v>
      </c>
      <c r="L12" s="408">
        <v>140.27000000000001</v>
      </c>
      <c r="M12" s="384">
        <v>181</v>
      </c>
    </row>
    <row r="13" spans="1:13">
      <c r="A13" s="403">
        <v>36160</v>
      </c>
      <c r="B13" s="404">
        <v>120</v>
      </c>
      <c r="C13" s="404">
        <v>13.26</v>
      </c>
      <c r="D13" s="404">
        <v>9.91</v>
      </c>
      <c r="E13" s="404">
        <v>6.51</v>
      </c>
      <c r="F13" s="404">
        <v>15.7</v>
      </c>
      <c r="G13" s="404">
        <v>6.74</v>
      </c>
      <c r="H13" s="404">
        <v>0.49</v>
      </c>
      <c r="I13" s="404">
        <v>1.45</v>
      </c>
      <c r="J13" s="365" t="s">
        <v>119</v>
      </c>
      <c r="K13" s="404">
        <v>4.54</v>
      </c>
      <c r="L13" s="405">
        <v>178.6</v>
      </c>
      <c r="M13" s="365">
        <v>302</v>
      </c>
    </row>
    <row r="14" spans="1:13">
      <c r="A14" s="406">
        <v>36525</v>
      </c>
      <c r="B14" s="407">
        <v>173.22</v>
      </c>
      <c r="C14" s="407">
        <v>22.05</v>
      </c>
      <c r="D14" s="407">
        <v>20.010000000000002</v>
      </c>
      <c r="E14" s="407">
        <v>14.8</v>
      </c>
      <c r="F14" s="407">
        <v>19.21</v>
      </c>
      <c r="G14" s="407">
        <v>9.43</v>
      </c>
      <c r="H14" s="407">
        <v>1.77</v>
      </c>
      <c r="I14" s="407">
        <v>6.58</v>
      </c>
      <c r="J14" s="407">
        <v>3.04</v>
      </c>
      <c r="K14" s="407">
        <v>11.28</v>
      </c>
      <c r="L14" s="408">
        <v>281.39</v>
      </c>
      <c r="M14" s="384">
        <v>368</v>
      </c>
    </row>
    <row r="15" spans="1:13">
      <c r="A15" s="403">
        <v>36891</v>
      </c>
      <c r="B15" s="404">
        <v>202.4</v>
      </c>
      <c r="C15" s="404">
        <v>23.1</v>
      </c>
      <c r="D15" s="404">
        <v>23.7</v>
      </c>
      <c r="E15" s="404">
        <v>18.399999999999999</v>
      </c>
      <c r="F15" s="404">
        <v>18.2</v>
      </c>
      <c r="G15" s="404">
        <v>16.899999999999999</v>
      </c>
      <c r="H15" s="404">
        <v>4.4000000000000004</v>
      </c>
      <c r="I15" s="404">
        <v>6.9</v>
      </c>
      <c r="J15" s="404">
        <v>2.7</v>
      </c>
      <c r="K15" s="404">
        <v>19.600000000000001</v>
      </c>
      <c r="L15" s="405">
        <v>336.3</v>
      </c>
      <c r="M15" s="365">
        <v>441</v>
      </c>
    </row>
    <row r="16" spans="1:13">
      <c r="A16" s="406">
        <v>37256</v>
      </c>
      <c r="B16" s="407">
        <v>229.07499999999999</v>
      </c>
      <c r="C16" s="407">
        <v>40.6</v>
      </c>
      <c r="D16" s="407">
        <v>36</v>
      </c>
      <c r="E16" s="407">
        <v>19.2</v>
      </c>
      <c r="F16" s="407">
        <v>19.84</v>
      </c>
      <c r="G16" s="407">
        <v>19.170999999999999</v>
      </c>
      <c r="H16" s="407">
        <v>6.5519999999999996</v>
      </c>
      <c r="I16" s="407">
        <v>10.015000000000001</v>
      </c>
      <c r="J16" s="407">
        <v>7.12</v>
      </c>
      <c r="K16" s="407">
        <v>38.591999999999999</v>
      </c>
      <c r="L16" s="408">
        <v>426.16500000000002</v>
      </c>
      <c r="M16" s="384">
        <v>521</v>
      </c>
    </row>
    <row r="17" spans="1:13">
      <c r="A17" s="403">
        <v>37621</v>
      </c>
      <c r="B17" s="404">
        <v>314.18700000000001</v>
      </c>
      <c r="C17" s="404">
        <v>52.526000000000003</v>
      </c>
      <c r="D17" s="404">
        <v>47</v>
      </c>
      <c r="E17" s="404">
        <v>28.552</v>
      </c>
      <c r="F17" s="404">
        <v>25.4</v>
      </c>
      <c r="G17" s="404">
        <v>22.655999999999999</v>
      </c>
      <c r="H17" s="404">
        <v>18.5</v>
      </c>
      <c r="I17" s="404">
        <v>16.626000000000001</v>
      </c>
      <c r="J17" s="404">
        <v>13.234999999999999</v>
      </c>
      <c r="K17" s="404">
        <v>58.983000000000004</v>
      </c>
      <c r="L17" s="405">
        <v>597.66499999999996</v>
      </c>
      <c r="M17" s="365">
        <v>788</v>
      </c>
    </row>
    <row r="18" spans="1:13">
      <c r="A18" s="406">
        <v>37986</v>
      </c>
      <c r="B18" s="407">
        <v>344.69900000000001</v>
      </c>
      <c r="C18" s="407">
        <v>53.7</v>
      </c>
      <c r="D18" s="407">
        <v>47.378</v>
      </c>
      <c r="E18" s="407">
        <v>36.9</v>
      </c>
      <c r="F18" s="407">
        <v>25</v>
      </c>
      <c r="G18" s="407">
        <v>21.640999999999998</v>
      </c>
      <c r="H18" s="407">
        <v>20.588000000000001</v>
      </c>
      <c r="I18" s="407">
        <v>16.795999999999999</v>
      </c>
      <c r="J18" s="407">
        <v>13.009</v>
      </c>
      <c r="K18" s="407">
        <v>61.306000000000004</v>
      </c>
      <c r="L18" s="408">
        <v>641.01700000000005</v>
      </c>
      <c r="M18" s="384" t="s">
        <v>119</v>
      </c>
    </row>
    <row r="19" spans="1:13">
      <c r="A19" s="403">
        <v>38352</v>
      </c>
      <c r="B19" s="404">
        <v>324.31599999999997</v>
      </c>
      <c r="C19" s="404">
        <v>54.5</v>
      </c>
      <c r="D19" s="404">
        <v>43.755000000000003</v>
      </c>
      <c r="E19" s="404">
        <v>35.1</v>
      </c>
      <c r="F19" s="404">
        <v>25.1</v>
      </c>
      <c r="G19" s="404">
        <v>22.596</v>
      </c>
      <c r="H19" s="404">
        <v>22.16</v>
      </c>
      <c r="I19" s="404">
        <v>15.420999999999999</v>
      </c>
      <c r="J19" s="404">
        <v>12.863</v>
      </c>
      <c r="K19" s="404">
        <v>63.76</v>
      </c>
      <c r="L19" s="405">
        <v>619.57100000000014</v>
      </c>
      <c r="M19" s="365" t="s">
        <v>119</v>
      </c>
    </row>
    <row r="20" spans="1:13">
      <c r="A20" s="406">
        <v>38717</v>
      </c>
      <c r="B20" s="407">
        <v>342.47699999999998</v>
      </c>
      <c r="C20" s="407">
        <v>58.756999999999998</v>
      </c>
      <c r="D20" s="407">
        <v>50.19</v>
      </c>
      <c r="E20" s="407">
        <v>40.5</v>
      </c>
      <c r="F20" s="407">
        <v>23.367999999999999</v>
      </c>
      <c r="G20" s="407">
        <v>22.065999999999999</v>
      </c>
      <c r="H20" s="407">
        <v>24.876000000000001</v>
      </c>
      <c r="I20" s="407">
        <v>15.441000000000001</v>
      </c>
      <c r="J20" s="407">
        <v>12.601000000000001</v>
      </c>
      <c r="K20" s="407">
        <v>71.682000000000002</v>
      </c>
      <c r="L20" s="408">
        <v>661.95800000000008</v>
      </c>
      <c r="M20" s="384">
        <v>869</v>
      </c>
    </row>
    <row r="21" spans="1:13">
      <c r="A21" s="403">
        <v>39082</v>
      </c>
      <c r="B21" s="404">
        <v>401.524</v>
      </c>
      <c r="C21" s="404">
        <v>69.245999999999995</v>
      </c>
      <c r="D21" s="404">
        <v>57.252000000000002</v>
      </c>
      <c r="E21" s="404">
        <v>50.6</v>
      </c>
      <c r="F21" s="404">
        <v>27.864999999999998</v>
      </c>
      <c r="G21" s="404">
        <v>25</v>
      </c>
      <c r="H21" s="404">
        <v>28.356999999999999</v>
      </c>
      <c r="I21" s="404">
        <v>18.38</v>
      </c>
      <c r="J21" s="404">
        <v>15.69</v>
      </c>
      <c r="K21" s="404">
        <v>83.174999999999997</v>
      </c>
      <c r="L21" s="405">
        <v>777.08899999999994</v>
      </c>
      <c r="M21" s="365" t="s">
        <v>119</v>
      </c>
    </row>
    <row r="22" spans="1:13">
      <c r="A22" s="406">
        <v>39447</v>
      </c>
      <c r="B22" s="407">
        <v>378.32</v>
      </c>
      <c r="C22" s="407">
        <v>62.35</v>
      </c>
      <c r="D22" s="407">
        <v>52.308999999999997</v>
      </c>
      <c r="E22" s="407">
        <v>37.4</v>
      </c>
      <c r="F22" s="407">
        <v>24.777000000000001</v>
      </c>
      <c r="G22" s="407">
        <v>24.221</v>
      </c>
      <c r="H22" s="407">
        <v>27.02</v>
      </c>
      <c r="I22" s="407">
        <v>16.48</v>
      </c>
      <c r="J22" s="407">
        <v>13.67</v>
      </c>
      <c r="K22" s="407">
        <v>81.13</v>
      </c>
      <c r="L22" s="408">
        <v>717.67700000000002</v>
      </c>
      <c r="M22" s="384" t="s">
        <v>119</v>
      </c>
    </row>
    <row r="23" spans="1:13">
      <c r="A23" s="403">
        <v>39813</v>
      </c>
      <c r="B23" s="404">
        <v>387</v>
      </c>
      <c r="C23" s="404">
        <v>67.7</v>
      </c>
      <c r="D23" s="404">
        <v>56.097999999999999</v>
      </c>
      <c r="E23" s="404">
        <v>59</v>
      </c>
      <c r="F23" s="404">
        <v>24</v>
      </c>
      <c r="G23" s="404">
        <v>25.463999999999999</v>
      </c>
      <c r="H23" s="404">
        <v>31.004000000000001</v>
      </c>
      <c r="I23" s="404">
        <v>16.709</v>
      </c>
      <c r="J23" s="404">
        <v>15</v>
      </c>
      <c r="K23" s="404">
        <v>90.666200000000003</v>
      </c>
      <c r="L23" s="405">
        <v>772.64119999999991</v>
      </c>
      <c r="M23" s="365" t="s">
        <v>119</v>
      </c>
    </row>
    <row r="24" spans="1:13">
      <c r="A24" s="409">
        <v>40178</v>
      </c>
      <c r="B24" s="410">
        <v>417.40199999999999</v>
      </c>
      <c r="C24" s="410">
        <v>71.474999999999994</v>
      </c>
      <c r="D24" s="410">
        <v>63.744</v>
      </c>
      <c r="E24" s="410">
        <v>58</v>
      </c>
      <c r="F24" s="410">
        <v>24</v>
      </c>
      <c r="G24" s="410">
        <v>27.257999999999999</v>
      </c>
      <c r="H24" s="410">
        <v>35.183999999999997</v>
      </c>
      <c r="I24" s="410">
        <v>17.896999999999998</v>
      </c>
      <c r="J24" s="410">
        <v>17.594000000000001</v>
      </c>
      <c r="K24" s="410">
        <v>96.60799999999999</v>
      </c>
      <c r="L24" s="411">
        <v>829.16200000000003</v>
      </c>
      <c r="M24" s="412" t="s">
        <v>119</v>
      </c>
    </row>
    <row r="25" spans="1:13">
      <c r="A25" s="403">
        <v>40543</v>
      </c>
      <c r="B25" s="404">
        <v>440.58699999999999</v>
      </c>
      <c r="C25" s="404">
        <v>71</v>
      </c>
      <c r="D25" s="404">
        <v>60.518999999999998</v>
      </c>
      <c r="E25" s="404">
        <v>51.34</v>
      </c>
      <c r="F25" s="404">
        <v>25.067</v>
      </c>
      <c r="G25" s="404">
        <v>35.057000000000002</v>
      </c>
      <c r="H25" s="404">
        <v>41.366999999999997</v>
      </c>
      <c r="I25" s="404">
        <v>18.587</v>
      </c>
      <c r="J25" s="404">
        <v>17.399999999999999</v>
      </c>
      <c r="K25" s="404">
        <v>110.11203999999999</v>
      </c>
      <c r="L25" s="405">
        <v>871.03603999999996</v>
      </c>
      <c r="M25" s="365" t="s">
        <v>119</v>
      </c>
    </row>
    <row r="27" spans="1:13">
      <c r="A27" s="413" t="s">
        <v>277</v>
      </c>
    </row>
  </sheetData>
  <pageMargins left="0.70866141732283472" right="0.70866141732283472" top="0.74803149606299213" bottom="0.74803149606299213" header="0.31496062992125984" footer="0.31496062992125984"/>
  <pageSetup paperSize="9" scale="67" orientation="portrait" r:id="rId1"/>
  <headerFooter>
    <oddHeader>&amp;L&amp;G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5"/>
  <sheetViews>
    <sheetView topLeftCell="A16" zoomScaleNormal="100" workbookViewId="0">
      <selection activeCell="C27" sqref="C27"/>
    </sheetView>
  </sheetViews>
  <sheetFormatPr defaultColWidth="9.140625" defaultRowHeight="12.75"/>
  <cols>
    <col min="1" max="1" width="9.140625" style="422"/>
    <col min="2" max="5" width="15.7109375" style="423" customWidth="1"/>
    <col min="6" max="16384" width="9.140625" style="358"/>
  </cols>
  <sheetData>
    <row r="3" spans="1:8" ht="32.25" customHeight="1">
      <c r="A3" s="700" t="s">
        <v>278</v>
      </c>
      <c r="B3" s="700"/>
      <c r="C3" s="700"/>
      <c r="D3" s="700"/>
      <c r="E3" s="700"/>
      <c r="F3" s="414"/>
      <c r="G3" s="414"/>
      <c r="H3" s="414"/>
    </row>
    <row r="5" spans="1:8" ht="25.5">
      <c r="A5" s="415" t="s">
        <v>107</v>
      </c>
      <c r="B5" s="416" t="s">
        <v>110</v>
      </c>
      <c r="C5" s="416" t="s">
        <v>130</v>
      </c>
      <c r="D5" s="416" t="s">
        <v>146</v>
      </c>
      <c r="E5" s="416" t="s">
        <v>279</v>
      </c>
    </row>
    <row r="6" spans="1:8">
      <c r="A6" s="417">
        <v>1983</v>
      </c>
      <c r="B6" s="418">
        <v>0.5675</v>
      </c>
      <c r="C6" s="418">
        <v>8.3888888888888888E-2</v>
      </c>
      <c r="D6" s="418">
        <v>0</v>
      </c>
      <c r="E6" s="418">
        <v>0</v>
      </c>
    </row>
    <row r="7" spans="1:8">
      <c r="A7" s="419">
        <v>1984</v>
      </c>
      <c r="B7" s="420">
        <v>0.49305555555555552</v>
      </c>
      <c r="C7" s="420">
        <v>7.4444444444444438E-2</v>
      </c>
      <c r="D7" s="420">
        <v>0</v>
      </c>
      <c r="E7" s="420">
        <v>0</v>
      </c>
    </row>
    <row r="8" spans="1:8">
      <c r="A8" s="417">
        <v>1985</v>
      </c>
      <c r="B8" s="418">
        <v>0.54083333333333339</v>
      </c>
      <c r="C8" s="418">
        <v>0.75944444444444448</v>
      </c>
      <c r="D8" s="418">
        <v>0</v>
      </c>
      <c r="E8" s="418">
        <v>8.638888888888889E-2</v>
      </c>
    </row>
    <row r="9" spans="1:8">
      <c r="A9" s="419">
        <v>1986</v>
      </c>
      <c r="B9" s="420">
        <v>0.74555555555555553</v>
      </c>
      <c r="C9" s="420">
        <v>1.6836111111111112</v>
      </c>
      <c r="D9" s="420">
        <v>0</v>
      </c>
      <c r="E9" s="420">
        <v>0.36722222222222223</v>
      </c>
    </row>
    <row r="10" spans="1:8">
      <c r="A10" s="417">
        <v>1987</v>
      </c>
      <c r="B10" s="418">
        <v>0.9786111111111111</v>
      </c>
      <c r="C10" s="418">
        <v>1.9705555555555554</v>
      </c>
      <c r="D10" s="418">
        <v>0</v>
      </c>
      <c r="E10" s="418">
        <v>0.61555555555555552</v>
      </c>
    </row>
    <row r="11" spans="1:8">
      <c r="A11" s="419">
        <v>1988</v>
      </c>
      <c r="B11" s="420">
        <v>1.0183333333333333</v>
      </c>
      <c r="C11" s="420">
        <v>2.328611111111111</v>
      </c>
      <c r="D11" s="420">
        <v>0</v>
      </c>
      <c r="E11" s="420">
        <v>1.0475000000000001</v>
      </c>
    </row>
    <row r="12" spans="1:8">
      <c r="A12" s="417">
        <v>1989</v>
      </c>
      <c r="B12" s="418">
        <v>1.1480555555555556</v>
      </c>
      <c r="C12" s="418">
        <v>2.7619444444444445</v>
      </c>
      <c r="D12" s="418">
        <v>0</v>
      </c>
      <c r="E12" s="418">
        <v>1.7711111111111111</v>
      </c>
    </row>
    <row r="13" spans="1:8">
      <c r="A13" s="419">
        <v>1990</v>
      </c>
      <c r="B13" s="420">
        <v>1.3033333333333332</v>
      </c>
      <c r="C13" s="420">
        <v>3.1927777777777777</v>
      </c>
      <c r="D13" s="420">
        <v>0</v>
      </c>
      <c r="E13" s="420">
        <v>2.5377777777777779</v>
      </c>
    </row>
    <row r="14" spans="1:8">
      <c r="A14" s="417">
        <v>1991</v>
      </c>
      <c r="B14" s="418">
        <v>1.5166666666666668</v>
      </c>
      <c r="C14" s="418">
        <v>3</v>
      </c>
      <c r="D14" s="418">
        <v>0</v>
      </c>
      <c r="E14" s="418">
        <v>3.056111111111111</v>
      </c>
    </row>
    <row r="15" spans="1:8">
      <c r="A15" s="419">
        <v>1992</v>
      </c>
      <c r="B15" s="420">
        <v>1.5552777777777778</v>
      </c>
      <c r="C15" s="420">
        <v>3.1297222222222221</v>
      </c>
      <c r="D15" s="420">
        <v>1.0833333333333334E-2</v>
      </c>
      <c r="E15" s="420">
        <v>3.7475000000000001</v>
      </c>
    </row>
    <row r="16" spans="1:8">
      <c r="A16" s="417">
        <v>1993</v>
      </c>
      <c r="B16" s="418">
        <v>1.6141666666666665</v>
      </c>
      <c r="C16" s="418">
        <v>2.763611111111111</v>
      </c>
      <c r="D16" s="418">
        <v>1.9444444444444441E-2</v>
      </c>
      <c r="E16" s="418">
        <v>3.9658333333333329</v>
      </c>
    </row>
    <row r="17" spans="1:5">
      <c r="A17" s="419">
        <v>1994</v>
      </c>
      <c r="B17" s="420">
        <v>1.5888888888888888</v>
      </c>
      <c r="C17" s="420">
        <v>2.8169444444444443</v>
      </c>
      <c r="D17" s="420">
        <v>9.7222222222222206E-3</v>
      </c>
      <c r="E17" s="420">
        <v>3.9655555555555555</v>
      </c>
    </row>
    <row r="18" spans="1:5">
      <c r="A18" s="417">
        <v>1995</v>
      </c>
      <c r="B18" s="418">
        <v>1.776388888888889</v>
      </c>
      <c r="C18" s="418">
        <v>2.8883333333333336</v>
      </c>
      <c r="D18" s="418">
        <v>1.9444444444444441E-2</v>
      </c>
      <c r="E18" s="418">
        <v>3.6549999999999998</v>
      </c>
    </row>
    <row r="19" spans="1:5">
      <c r="A19" s="419">
        <v>1996</v>
      </c>
      <c r="B19" s="420">
        <v>1.9202777777777775</v>
      </c>
      <c r="C19" s="420">
        <v>3.1355555555555559</v>
      </c>
      <c r="D19" s="420">
        <v>3.8888888888888883E-2</v>
      </c>
      <c r="E19" s="420">
        <v>3.440833333333333</v>
      </c>
    </row>
    <row r="20" spans="1:5">
      <c r="A20" s="417">
        <v>1997</v>
      </c>
      <c r="B20" s="418">
        <v>1.8183333333333334</v>
      </c>
      <c r="C20" s="418">
        <v>3.1647222222222222</v>
      </c>
      <c r="D20" s="418">
        <v>7.7777777777777765E-2</v>
      </c>
      <c r="E20" s="418">
        <v>3.9075000000000002</v>
      </c>
    </row>
    <row r="21" spans="1:5">
      <c r="A21" s="419">
        <v>1998</v>
      </c>
      <c r="B21" s="420">
        <v>1.9580555555555554</v>
      </c>
      <c r="C21" s="420">
        <v>3.2105555555555556</v>
      </c>
      <c r="D21" s="420">
        <v>3.8888888888888883E-2</v>
      </c>
      <c r="E21" s="420">
        <v>3.9269444444444441</v>
      </c>
    </row>
    <row r="22" spans="1:5">
      <c r="A22" s="417">
        <v>1999</v>
      </c>
      <c r="B22" s="418">
        <v>1.9847222222222223</v>
      </c>
      <c r="C22" s="418">
        <v>3.5886111111111108</v>
      </c>
      <c r="D22" s="418">
        <v>3.0833333333333331E-2</v>
      </c>
      <c r="E22" s="418">
        <v>3.5269444444444442</v>
      </c>
    </row>
    <row r="23" spans="1:5">
      <c r="A23" s="419">
        <v>2000</v>
      </c>
      <c r="B23" s="420">
        <v>1.8386111111111112</v>
      </c>
      <c r="C23" s="420">
        <v>3.4127777777777779</v>
      </c>
      <c r="D23" s="420">
        <v>0.11222222222222221</v>
      </c>
      <c r="E23" s="420">
        <v>2.887777777777778</v>
      </c>
    </row>
    <row r="24" spans="1:5">
      <c r="A24" s="417">
        <v>2001</v>
      </c>
      <c r="B24" s="418">
        <v>1.9875</v>
      </c>
      <c r="C24" s="418">
        <v>3.8361111111111108</v>
      </c>
      <c r="D24" s="418">
        <v>0.11388888888888889</v>
      </c>
      <c r="E24" s="418">
        <v>3.4211111111111108</v>
      </c>
    </row>
    <row r="25" spans="1:5">
      <c r="A25" s="419">
        <v>2002</v>
      </c>
      <c r="B25" s="420">
        <v>2.1091666666666664</v>
      </c>
      <c r="C25" s="420">
        <v>3.5663888888888886</v>
      </c>
      <c r="D25" s="420">
        <v>0.13305555555555554</v>
      </c>
      <c r="E25" s="420">
        <v>3.7547222222222221</v>
      </c>
    </row>
    <row r="26" spans="1:5">
      <c r="A26" s="417">
        <v>2003</v>
      </c>
      <c r="B26" s="418">
        <v>2.2349999999999999</v>
      </c>
      <c r="C26" s="418">
        <v>4.2552777777777777</v>
      </c>
      <c r="D26" s="418">
        <v>0.21472222222222223</v>
      </c>
      <c r="E26" s="418">
        <v>3.9333333333333331</v>
      </c>
    </row>
    <row r="27" spans="1:5">
      <c r="A27" s="419">
        <v>2004</v>
      </c>
      <c r="B27" s="420">
        <v>2.2280555555555557</v>
      </c>
      <c r="C27" s="420">
        <v>4.415</v>
      </c>
      <c r="D27" s="420">
        <v>0.22750000000000001</v>
      </c>
      <c r="E27" s="420">
        <v>3.4697222222222224</v>
      </c>
    </row>
    <row r="28" spans="1:5">
      <c r="A28" s="417">
        <v>2005</v>
      </c>
      <c r="B28" s="418">
        <v>2.1852777777777779</v>
      </c>
      <c r="C28" s="418">
        <v>4.3133333333333335</v>
      </c>
      <c r="D28" s="418">
        <v>0.21472222222222223</v>
      </c>
      <c r="E28" s="418">
        <v>3.0375000000000001</v>
      </c>
    </row>
    <row r="29" spans="1:5">
      <c r="A29" s="419">
        <v>2006</v>
      </c>
      <c r="B29" s="420">
        <v>2.3277777777777779</v>
      </c>
      <c r="C29" s="420">
        <v>4.5361111111111114</v>
      </c>
      <c r="D29" s="420">
        <v>0.26666666666666666</v>
      </c>
      <c r="E29" s="420">
        <v>2.8777777777777778</v>
      </c>
    </row>
    <row r="30" spans="1:5">
      <c r="A30" s="417">
        <v>2007</v>
      </c>
      <c r="B30" s="418">
        <v>2.3022222222222224</v>
      </c>
      <c r="C30" s="418">
        <v>4.5230555555555556</v>
      </c>
      <c r="D30" s="418">
        <v>0.27861111111111109</v>
      </c>
      <c r="E30" s="418">
        <v>3.5350000000000001</v>
      </c>
    </row>
    <row r="31" spans="1:5">
      <c r="A31" s="419">
        <v>2008</v>
      </c>
      <c r="B31" s="420">
        <v>1.7377777777777779</v>
      </c>
      <c r="C31" s="420">
        <v>3.7016666666666667</v>
      </c>
      <c r="D31" s="420">
        <v>0.2852777777777778</v>
      </c>
      <c r="E31" s="420">
        <v>2.8513888888888888</v>
      </c>
    </row>
    <row r="32" spans="1:5">
      <c r="A32" s="417">
        <v>2009</v>
      </c>
      <c r="B32" s="418">
        <v>2.1436111111111114</v>
      </c>
      <c r="C32" s="418">
        <v>3.4591666666666665</v>
      </c>
      <c r="D32" s="418">
        <v>0.29638888888888887</v>
      </c>
      <c r="E32" s="418">
        <v>6.7647222222222219</v>
      </c>
    </row>
    <row r="33" spans="1:5">
      <c r="A33" s="421">
        <v>2010</v>
      </c>
      <c r="B33" s="317">
        <v>2.2780555555555555</v>
      </c>
      <c r="C33" s="317">
        <v>5.3130555555555556</v>
      </c>
      <c r="D33" s="317">
        <v>0.29305555555555557</v>
      </c>
      <c r="E33" s="317">
        <v>9.7711111111111109</v>
      </c>
    </row>
    <row r="35" spans="1:5">
      <c r="A35" s="422" t="s">
        <v>280</v>
      </c>
    </row>
  </sheetData>
  <mergeCells count="1">
    <mergeCell ref="A3:E3"/>
  </mergeCells>
  <pageMargins left="0.7" right="0.7" top="0.75" bottom="0.75" header="0.3" footer="0.3"/>
  <pageSetup paperSize="9" orientation="portrait" r:id="rId1"/>
  <headerFooter>
    <oddHeader>&amp;L&amp;G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42"/>
  <sheetViews>
    <sheetView zoomScaleNormal="100" workbookViewId="0">
      <selection activeCell="D43" sqref="D43"/>
    </sheetView>
  </sheetViews>
  <sheetFormatPr defaultColWidth="9" defaultRowHeight="12.75"/>
  <cols>
    <col min="1" max="1" width="6.7109375" style="110" customWidth="1"/>
    <col min="2" max="4" width="18.5703125" style="110" customWidth="1"/>
    <col min="5" max="16384" width="9" style="110"/>
  </cols>
  <sheetData>
    <row r="3" spans="1:4" ht="30" customHeight="1">
      <c r="A3" s="701" t="s">
        <v>432</v>
      </c>
      <c r="B3" s="701"/>
      <c r="C3" s="701"/>
      <c r="D3" s="701"/>
    </row>
    <row r="5" spans="1:4">
      <c r="A5" s="424" t="s">
        <v>107</v>
      </c>
      <c r="B5" s="425" t="s">
        <v>282</v>
      </c>
      <c r="C5" s="425" t="s">
        <v>283</v>
      </c>
      <c r="D5" s="425" t="s">
        <v>284</v>
      </c>
    </row>
    <row r="6" spans="1:4">
      <c r="A6" s="426">
        <v>1999</v>
      </c>
      <c r="B6" s="427">
        <v>1.88</v>
      </c>
      <c r="C6" s="427">
        <v>2.2200000000000002</v>
      </c>
      <c r="D6" s="427">
        <v>3.18</v>
      </c>
    </row>
    <row r="7" spans="1:4">
      <c r="A7" s="428">
        <v>2000</v>
      </c>
      <c r="B7" s="429">
        <v>2.79</v>
      </c>
      <c r="C7" s="429">
        <v>3.9</v>
      </c>
      <c r="D7" s="429">
        <v>4.7300000000000004</v>
      </c>
    </row>
    <row r="8" spans="1:4">
      <c r="A8" s="426">
        <v>2001</v>
      </c>
      <c r="B8" s="427">
        <v>3.51</v>
      </c>
      <c r="C8" s="427">
        <v>4.3499999999999996</v>
      </c>
      <c r="D8" s="427">
        <v>4.6399999999999997</v>
      </c>
    </row>
    <row r="9" spans="1:4">
      <c r="A9" s="428">
        <v>2002</v>
      </c>
      <c r="B9" s="429">
        <v>3.16</v>
      </c>
      <c r="C9" s="429">
        <v>3.07</v>
      </c>
      <c r="D9" s="429">
        <v>4.32</v>
      </c>
    </row>
    <row r="10" spans="1:4">
      <c r="A10" s="426">
        <v>2003</v>
      </c>
      <c r="B10" s="427">
        <v>3.91</v>
      </c>
      <c r="C10" s="427">
        <v>5.09</v>
      </c>
      <c r="D10" s="427">
        <v>4.82</v>
      </c>
    </row>
    <row r="11" spans="1:4">
      <c r="A11" s="428">
        <v>2004</v>
      </c>
      <c r="B11" s="429">
        <v>4.2</v>
      </c>
      <c r="C11" s="429">
        <v>5.7</v>
      </c>
      <c r="D11" s="429">
        <v>5.23</v>
      </c>
    </row>
    <row r="12" spans="1:4">
      <c r="A12" s="426">
        <v>2005</v>
      </c>
      <c r="B12" s="427">
        <v>5.55</v>
      </c>
      <c r="C12" s="427">
        <v>7.94</v>
      </c>
      <c r="D12" s="427">
        <v>6.04</v>
      </c>
    </row>
    <row r="13" spans="1:4">
      <c r="A13" s="428">
        <v>2006</v>
      </c>
      <c r="B13" s="429">
        <v>7.4</v>
      </c>
      <c r="C13" s="429">
        <v>6.7</v>
      </c>
      <c r="D13" s="429">
        <v>7.18</v>
      </c>
    </row>
    <row r="14" spans="1:4">
      <c r="A14" s="426">
        <v>2007</v>
      </c>
      <c r="B14" s="427">
        <v>7.13</v>
      </c>
      <c r="C14" s="427">
        <v>6.7</v>
      </c>
      <c r="D14" s="427">
        <v>7.8</v>
      </c>
    </row>
    <row r="15" spans="1:4">
      <c r="A15" s="428">
        <v>2008</v>
      </c>
      <c r="B15" s="429">
        <v>10.56</v>
      </c>
      <c r="C15" s="429">
        <v>8.4</v>
      </c>
      <c r="D15" s="429">
        <v>12.64</v>
      </c>
    </row>
    <row r="16" spans="1:4">
      <c r="A16" s="426">
        <v>2009</v>
      </c>
      <c r="B16" s="427">
        <v>7.5</v>
      </c>
      <c r="C16" s="427">
        <v>3.99</v>
      </c>
      <c r="D16" s="427">
        <v>9.68</v>
      </c>
    </row>
    <row r="17" spans="1:4">
      <c r="A17" s="430">
        <v>2010</v>
      </c>
      <c r="B17" s="431">
        <v>7.63</v>
      </c>
      <c r="C17" s="431">
        <v>4.34</v>
      </c>
      <c r="D17" s="431">
        <v>10.199999999999999</v>
      </c>
    </row>
    <row r="19" spans="1:4">
      <c r="A19" s="702" t="s">
        <v>285</v>
      </c>
      <c r="B19" s="702"/>
      <c r="C19" s="702"/>
      <c r="D19" s="702"/>
    </row>
    <row r="20" spans="1:4" ht="15">
      <c r="A20" s="110" t="s">
        <v>431</v>
      </c>
    </row>
    <row r="21" spans="1:4" ht="12" customHeight="1">
      <c r="A21" s="432"/>
    </row>
    <row r="22" spans="1:4" ht="19.149999999999999" customHeight="1">
      <c r="A22" s="703" t="s">
        <v>286</v>
      </c>
      <c r="B22" s="703"/>
      <c r="C22" s="703"/>
      <c r="D22" s="703"/>
    </row>
    <row r="23" spans="1:4" ht="13.9" customHeight="1">
      <c r="A23" s="703"/>
      <c r="B23" s="703"/>
      <c r="C23" s="703"/>
      <c r="D23" s="703"/>
    </row>
    <row r="24" spans="1:4">
      <c r="A24" s="433"/>
      <c r="B24" s="434"/>
      <c r="C24" s="434"/>
      <c r="D24" s="434"/>
    </row>
    <row r="25" spans="1:4">
      <c r="A25" s="435" t="s">
        <v>107</v>
      </c>
      <c r="B25" s="436" t="s">
        <v>433</v>
      </c>
      <c r="C25" s="436" t="s">
        <v>101</v>
      </c>
      <c r="D25" s="436" t="s">
        <v>287</v>
      </c>
    </row>
    <row r="26" spans="1:4">
      <c r="A26" s="437">
        <v>1999</v>
      </c>
      <c r="B26" s="438">
        <v>34.43</v>
      </c>
      <c r="C26" s="438">
        <v>33.64</v>
      </c>
      <c r="D26" s="438">
        <v>35.869999999999997</v>
      </c>
    </row>
    <row r="27" spans="1:4">
      <c r="A27" s="439">
        <v>2000</v>
      </c>
      <c r="B27" s="440">
        <v>35.22</v>
      </c>
      <c r="C27" s="440">
        <v>31.11</v>
      </c>
      <c r="D27" s="440">
        <v>34.590000000000003</v>
      </c>
    </row>
    <row r="28" spans="1:4">
      <c r="A28" s="437">
        <v>2001</v>
      </c>
      <c r="B28" s="438">
        <v>42.96</v>
      </c>
      <c r="C28" s="438">
        <v>35.14</v>
      </c>
      <c r="D28" s="438">
        <v>37.950000000000003</v>
      </c>
    </row>
    <row r="29" spans="1:4">
      <c r="A29" s="439">
        <v>2002</v>
      </c>
      <c r="B29" s="440">
        <v>38.69</v>
      </c>
      <c r="C29" s="440">
        <v>37.61</v>
      </c>
      <c r="D29" s="440">
        <v>36.950000000000003</v>
      </c>
    </row>
    <row r="30" spans="1:4">
      <c r="A30" s="437">
        <v>2003</v>
      </c>
      <c r="B30" s="438">
        <v>41.94</v>
      </c>
      <c r="C30" s="438">
        <v>33.76</v>
      </c>
      <c r="D30" s="438">
        <v>34.93</v>
      </c>
    </row>
    <row r="31" spans="1:4">
      <c r="A31" s="439">
        <v>2004</v>
      </c>
      <c r="B31" s="440">
        <v>61.91</v>
      </c>
      <c r="C31" s="440">
        <v>40.1</v>
      </c>
      <c r="D31" s="440">
        <v>51.48</v>
      </c>
    </row>
    <row r="32" spans="1:4">
      <c r="A32" s="437">
        <v>2005</v>
      </c>
      <c r="B32" s="438">
        <v>71.27</v>
      </c>
      <c r="C32" s="438">
        <v>47.39</v>
      </c>
      <c r="D32" s="438">
        <v>63.73</v>
      </c>
    </row>
    <row r="33" spans="1:4">
      <c r="A33" s="439">
        <v>2006</v>
      </c>
      <c r="B33" s="440">
        <v>69.8</v>
      </c>
      <c r="C33" s="440">
        <v>50.55</v>
      </c>
      <c r="D33" s="440">
        <v>63.33</v>
      </c>
    </row>
    <row r="34" spans="1:4">
      <c r="A34" s="437">
        <v>2007</v>
      </c>
      <c r="B34" s="438">
        <v>82.21</v>
      </c>
      <c r="C34" s="438">
        <v>49.53</v>
      </c>
      <c r="D34" s="438">
        <v>70.92</v>
      </c>
    </row>
    <row r="35" spans="1:4">
      <c r="A35" s="439">
        <v>2008</v>
      </c>
      <c r="B35" s="440">
        <v>137.79</v>
      </c>
      <c r="C35" s="440">
        <v>61.88</v>
      </c>
      <c r="D35" s="440">
        <v>125.42</v>
      </c>
    </row>
    <row r="36" spans="1:4">
      <c r="A36" s="437">
        <v>2009</v>
      </c>
      <c r="B36" s="438">
        <v>100.28</v>
      </c>
      <c r="C36" s="438">
        <v>68.569999999999993</v>
      </c>
      <c r="D36" s="438">
        <v>111.12</v>
      </c>
    </row>
    <row r="37" spans="1:4">
      <c r="A37" s="441">
        <v>2010</v>
      </c>
      <c r="B37" s="442">
        <v>104.12</v>
      </c>
      <c r="C37" s="442">
        <v>67.86</v>
      </c>
      <c r="D37" s="442">
        <v>110.4</v>
      </c>
    </row>
    <row r="38" spans="1:4">
      <c r="A38" s="433"/>
      <c r="B38" s="434"/>
      <c r="C38" s="434"/>
      <c r="D38" s="434"/>
    </row>
    <row r="39" spans="1:4">
      <c r="A39" s="704" t="s">
        <v>289</v>
      </c>
      <c r="B39" s="704"/>
      <c r="C39" s="704"/>
      <c r="D39" s="704"/>
    </row>
    <row r="40" spans="1:4">
      <c r="A40" s="166" t="s">
        <v>288</v>
      </c>
      <c r="B40" s="434"/>
      <c r="C40" s="434"/>
      <c r="D40" s="434"/>
    </row>
    <row r="41" spans="1:4" ht="13.9" customHeight="1"/>
    <row r="42" spans="1:4">
      <c r="A42" s="443"/>
      <c r="B42" s="443"/>
      <c r="C42" s="443"/>
      <c r="D42" s="443"/>
    </row>
  </sheetData>
  <mergeCells count="4">
    <mergeCell ref="A3:D3"/>
    <mergeCell ref="A19:D19"/>
    <mergeCell ref="A22:D23"/>
    <mergeCell ref="A39:D39"/>
  </mergeCells>
  <pageMargins left="0.70866141732283472" right="0.70866141732283472" top="0.78740157480314965" bottom="0.74803149606299213" header="0.31496062992125984" footer="0.31496062992125984"/>
  <pageSetup paperSize="9" orientation="portrait" r:id="rId1"/>
  <headerFooter>
    <oddHeader>&amp;L&amp;G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51"/>
  <sheetViews>
    <sheetView zoomScaleNormal="100" zoomScalePageLayoutView="110" workbookViewId="0">
      <selection activeCell="E20" sqref="E20"/>
    </sheetView>
  </sheetViews>
  <sheetFormatPr defaultColWidth="9" defaultRowHeight="12.75"/>
  <cols>
    <col min="1" max="1" width="7.28515625" style="644" customWidth="1"/>
    <col min="2" max="3" width="18.28515625" style="644" customWidth="1"/>
    <col min="4" max="4" width="7.42578125" style="644" customWidth="1"/>
    <col min="5" max="5" width="32.28515625" style="644" customWidth="1"/>
    <col min="6" max="16384" width="9" style="644"/>
  </cols>
  <sheetData>
    <row r="3" spans="1:5" ht="32.450000000000003" customHeight="1">
      <c r="A3" s="706" t="s">
        <v>474</v>
      </c>
      <c r="B3" s="706"/>
      <c r="C3" s="706"/>
      <c r="D3" s="706"/>
      <c r="E3" s="706"/>
    </row>
    <row r="4" spans="1:5">
      <c r="A4" s="645"/>
      <c r="B4" s="646"/>
      <c r="C4" s="646"/>
      <c r="D4" s="646"/>
      <c r="E4" s="646"/>
    </row>
    <row r="5" spans="1:5" ht="16.5" customHeight="1">
      <c r="A5" s="647" t="s">
        <v>107</v>
      </c>
      <c r="B5" s="648" t="s">
        <v>454</v>
      </c>
      <c r="C5" s="648" t="s">
        <v>455</v>
      </c>
    </row>
    <row r="6" spans="1:5">
      <c r="A6" s="649">
        <v>1970</v>
      </c>
      <c r="B6" s="650">
        <v>1.21</v>
      </c>
      <c r="C6" s="650">
        <v>4.3141683381334381</v>
      </c>
    </row>
    <row r="7" spans="1:5">
      <c r="A7" s="651">
        <v>1971</v>
      </c>
      <c r="B7" s="652">
        <v>1.69</v>
      </c>
      <c r="C7" s="652">
        <v>5.7288600906361857</v>
      </c>
    </row>
    <row r="8" spans="1:5">
      <c r="A8" s="649">
        <v>1972</v>
      </c>
      <c r="B8" s="650">
        <v>1.9</v>
      </c>
      <c r="C8" s="650">
        <v>5.9040027561290094</v>
      </c>
    </row>
    <row r="9" spans="1:5">
      <c r="A9" s="651">
        <v>1973</v>
      </c>
      <c r="B9" s="652">
        <v>2.83</v>
      </c>
      <c r="C9" s="652">
        <v>7.5827267670270837</v>
      </c>
    </row>
    <row r="10" spans="1:5">
      <c r="A10" s="649">
        <v>1974</v>
      </c>
      <c r="B10" s="650">
        <v>10.41</v>
      </c>
      <c r="C10" s="650">
        <v>22.889787382768993</v>
      </c>
    </row>
    <row r="11" spans="1:5">
      <c r="A11" s="651">
        <v>1975</v>
      </c>
      <c r="B11" s="652">
        <v>10.7</v>
      </c>
      <c r="C11" s="652">
        <v>21.185112824041866</v>
      </c>
    </row>
    <row r="12" spans="1:5">
      <c r="A12" s="649">
        <v>1976</v>
      </c>
      <c r="B12" s="650">
        <v>12.8</v>
      </c>
      <c r="C12" s="650">
        <v>25.042125782288277</v>
      </c>
    </row>
    <row r="13" spans="1:5">
      <c r="A13" s="651">
        <v>1977</v>
      </c>
      <c r="B13" s="652">
        <v>13.92</v>
      </c>
      <c r="C13" s="652">
        <v>25.186824595787947</v>
      </c>
    </row>
    <row r="14" spans="1:5">
      <c r="A14" s="649">
        <v>1978</v>
      </c>
      <c r="B14" s="650">
        <v>14.02</v>
      </c>
      <c r="C14" s="650">
        <v>21.8397415038011</v>
      </c>
    </row>
    <row r="15" spans="1:5">
      <c r="A15" s="651">
        <v>1979</v>
      </c>
      <c r="B15" s="652">
        <v>31.61</v>
      </c>
      <c r="C15" s="652">
        <v>44.126391724360516</v>
      </c>
    </row>
    <row r="16" spans="1:5">
      <c r="A16" s="649">
        <v>1980</v>
      </c>
      <c r="B16" s="650">
        <v>36.83</v>
      </c>
      <c r="C16" s="650">
        <v>46.74988573090689</v>
      </c>
    </row>
    <row r="17" spans="1:3">
      <c r="A17" s="651">
        <v>1981</v>
      </c>
      <c r="B17" s="652">
        <v>35.93</v>
      </c>
      <c r="C17" s="652">
        <v>45.551091135370633</v>
      </c>
    </row>
    <row r="18" spans="1:3">
      <c r="A18" s="649">
        <v>1982</v>
      </c>
      <c r="B18" s="650">
        <v>32.97</v>
      </c>
      <c r="C18" s="650">
        <v>43.082152594398281</v>
      </c>
    </row>
    <row r="19" spans="1:3">
      <c r="A19" s="651">
        <v>1983</v>
      </c>
      <c r="B19" s="652">
        <v>29.55</v>
      </c>
      <c r="C19" s="652">
        <v>39.668354493787092</v>
      </c>
    </row>
    <row r="20" spans="1:3">
      <c r="A20" s="649">
        <v>1984</v>
      </c>
      <c r="B20" s="650">
        <v>28.78</v>
      </c>
      <c r="C20" s="650">
        <v>39.485622941822172</v>
      </c>
    </row>
    <row r="21" spans="1:3">
      <c r="A21" s="651">
        <v>1985</v>
      </c>
      <c r="B21" s="652">
        <v>27.53</v>
      </c>
      <c r="C21" s="652">
        <v>38.168673044925114</v>
      </c>
    </row>
    <row r="22" spans="1:3">
      <c r="A22" s="649">
        <v>1986</v>
      </c>
      <c r="B22" s="650">
        <v>14.32</v>
      </c>
      <c r="C22" s="650">
        <v>17.261685352622059</v>
      </c>
    </row>
    <row r="23" spans="1:3">
      <c r="A23" s="651">
        <v>1987</v>
      </c>
      <c r="B23" s="652">
        <v>18.329999999999998</v>
      </c>
      <c r="C23" s="652">
        <v>20.162999999999997</v>
      </c>
    </row>
    <row r="24" spans="1:3">
      <c r="A24" s="649">
        <v>1988</v>
      </c>
      <c r="B24" s="650">
        <v>14.92</v>
      </c>
      <c r="C24" s="650">
        <v>15.411681818181819</v>
      </c>
    </row>
    <row r="25" spans="1:3">
      <c r="A25" s="651">
        <v>1989</v>
      </c>
      <c r="B25" s="652">
        <v>18.23</v>
      </c>
      <c r="C25" s="652">
        <v>18.9442704219497</v>
      </c>
    </row>
    <row r="26" spans="1:3">
      <c r="A26" s="649">
        <v>1990</v>
      </c>
      <c r="B26" s="650">
        <v>23.73</v>
      </c>
      <c r="C26" s="650">
        <v>23.73</v>
      </c>
    </row>
    <row r="27" spans="1:3">
      <c r="A27" s="651">
        <v>1991</v>
      </c>
      <c r="B27" s="652">
        <v>20</v>
      </c>
      <c r="C27" s="652">
        <v>19.600117612466924</v>
      </c>
    </row>
    <row r="28" spans="1:3">
      <c r="A28" s="649">
        <v>1992</v>
      </c>
      <c r="B28" s="650">
        <v>19.32</v>
      </c>
      <c r="C28" s="650">
        <v>18.238357250755286</v>
      </c>
    </row>
    <row r="29" spans="1:3">
      <c r="A29" s="651">
        <v>1993</v>
      </c>
      <c r="B29" s="652">
        <v>16.97</v>
      </c>
      <c r="C29" s="652">
        <v>15.904304995782173</v>
      </c>
    </row>
    <row r="30" spans="1:3">
      <c r="A30" s="649">
        <v>1994</v>
      </c>
      <c r="B30" s="650">
        <v>15.82</v>
      </c>
      <c r="C30" s="650">
        <v>14.312719869706839</v>
      </c>
    </row>
    <row r="31" spans="1:3">
      <c r="A31" s="651">
        <v>1995</v>
      </c>
      <c r="B31" s="652">
        <v>17.02</v>
      </c>
      <c r="C31" s="652">
        <v>14.538098411071244</v>
      </c>
    </row>
    <row r="32" spans="1:3">
      <c r="A32" s="649">
        <v>1996</v>
      </c>
      <c r="B32" s="650">
        <v>20.67</v>
      </c>
      <c r="C32" s="650">
        <v>18.571240003594212</v>
      </c>
    </row>
    <row r="33" spans="1:3">
      <c r="A33" s="651">
        <v>1997</v>
      </c>
      <c r="B33" s="652">
        <v>19.09</v>
      </c>
      <c r="C33" s="652">
        <v>18.439036901081916</v>
      </c>
    </row>
    <row r="34" spans="1:3">
      <c r="A34" s="649">
        <v>1998</v>
      </c>
      <c r="B34" s="650">
        <v>12.72</v>
      </c>
      <c r="C34" s="650">
        <v>12.768525248469031</v>
      </c>
    </row>
    <row r="35" spans="1:3">
      <c r="A35" s="651">
        <v>1999</v>
      </c>
      <c r="B35" s="652">
        <v>17.97</v>
      </c>
      <c r="C35" s="652">
        <v>18.100335448776065</v>
      </c>
    </row>
    <row r="36" spans="1:3">
      <c r="A36" s="649">
        <v>2000</v>
      </c>
      <c r="B36" s="650">
        <v>28.5</v>
      </c>
      <c r="C36" s="650">
        <v>29.3271071318308</v>
      </c>
    </row>
    <row r="37" spans="1:3">
      <c r="A37" s="651">
        <v>2001</v>
      </c>
      <c r="B37" s="652">
        <v>24.44</v>
      </c>
      <c r="C37" s="652">
        <v>25.911945710953237</v>
      </c>
    </row>
    <row r="38" spans="1:3">
      <c r="A38" s="649">
        <v>2002</v>
      </c>
      <c r="B38" s="650">
        <v>25.02</v>
      </c>
      <c r="C38" s="650">
        <v>26.862985074626863</v>
      </c>
    </row>
    <row r="39" spans="1:3">
      <c r="A39" s="651">
        <v>2003</v>
      </c>
      <c r="B39" s="652">
        <v>28.83</v>
      </c>
      <c r="C39" s="652">
        <v>28.818898277157995</v>
      </c>
    </row>
    <row r="40" spans="1:3">
      <c r="A40" s="649">
        <v>2004</v>
      </c>
      <c r="B40" s="650">
        <v>38.270000000000003</v>
      </c>
      <c r="C40" s="650">
        <v>35.756357225245324</v>
      </c>
    </row>
    <row r="41" spans="1:3">
      <c r="A41" s="651">
        <v>2005</v>
      </c>
      <c r="B41" s="652">
        <v>54.52</v>
      </c>
      <c r="C41" s="652">
        <v>50.94</v>
      </c>
    </row>
    <row r="42" spans="1:3">
      <c r="A42" s="649">
        <v>2006</v>
      </c>
      <c r="B42" s="650">
        <v>65.14</v>
      </c>
      <c r="C42" s="650">
        <v>59.903038441443002</v>
      </c>
    </row>
    <row r="43" spans="1:3">
      <c r="A43" s="651">
        <v>2007</v>
      </c>
      <c r="B43" s="652">
        <v>66.14</v>
      </c>
      <c r="C43" s="652">
        <v>57.651794276375</v>
      </c>
    </row>
    <row r="44" spans="1:3">
      <c r="A44" s="649">
        <v>2008</v>
      </c>
      <c r="B44" s="650">
        <v>97.26</v>
      </c>
      <c r="C44" s="650">
        <v>78.863207872241006</v>
      </c>
    </row>
    <row r="45" spans="1:3">
      <c r="A45" s="651">
        <v>2009</v>
      </c>
      <c r="B45" s="652">
        <v>61.67</v>
      </c>
      <c r="C45" s="652">
        <v>53.380074439539513</v>
      </c>
    </row>
    <row r="46" spans="1:3">
      <c r="A46" s="649">
        <v>2010</v>
      </c>
      <c r="B46" s="650">
        <v>79.5</v>
      </c>
      <c r="C46" s="650"/>
    </row>
    <row r="47" spans="1:3">
      <c r="A47" s="651"/>
      <c r="B47" s="652"/>
      <c r="C47" s="652"/>
    </row>
    <row r="48" spans="1:3">
      <c r="A48" s="653" t="s">
        <v>456</v>
      </c>
      <c r="B48" s="652"/>
      <c r="C48" s="652"/>
    </row>
    <row r="49" spans="1:5">
      <c r="A49" s="705" t="s">
        <v>457</v>
      </c>
      <c r="B49" s="705"/>
      <c r="C49" s="705"/>
      <c r="D49" s="705"/>
      <c r="E49" s="705"/>
    </row>
    <row r="50" spans="1:5">
      <c r="A50" s="705" t="s">
        <v>458</v>
      </c>
      <c r="B50" s="705"/>
      <c r="C50" s="705"/>
      <c r="D50" s="705"/>
      <c r="E50" s="705"/>
    </row>
    <row r="51" spans="1:5">
      <c r="A51" s="654"/>
      <c r="B51" s="654"/>
      <c r="C51" s="654"/>
    </row>
  </sheetData>
  <mergeCells count="3">
    <mergeCell ref="A49:E49"/>
    <mergeCell ref="A50:E50"/>
    <mergeCell ref="A3:E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8"/>
  <sheetViews>
    <sheetView zoomScaleNormal="100" zoomScaleSheetLayoutView="80" zoomScalePageLayoutView="90" workbookViewId="0">
      <selection activeCell="H13" sqref="H13"/>
    </sheetView>
  </sheetViews>
  <sheetFormatPr defaultColWidth="9" defaultRowHeight="12.75"/>
  <cols>
    <col min="1" max="1" width="5.28515625" style="670" customWidth="1"/>
    <col min="2" max="6" width="13.42578125" style="656" customWidth="1"/>
    <col min="7" max="7" width="13.42578125" style="658" customWidth="1"/>
    <col min="8" max="8" width="13.42578125" style="656" customWidth="1"/>
    <col min="9" max="16384" width="9" style="656"/>
  </cols>
  <sheetData>
    <row r="3" spans="1:8" ht="32.25" customHeight="1">
      <c r="A3" s="706" t="s">
        <v>472</v>
      </c>
      <c r="B3" s="706"/>
      <c r="C3" s="706"/>
      <c r="D3" s="706"/>
      <c r="E3" s="706"/>
      <c r="F3" s="706"/>
      <c r="G3" s="706"/>
      <c r="H3" s="655"/>
    </row>
    <row r="4" spans="1:8" ht="15.75" customHeight="1">
      <c r="A4" s="657"/>
    </row>
    <row r="5" spans="1:8" ht="23.25" customHeight="1">
      <c r="A5" s="647" t="s">
        <v>107</v>
      </c>
      <c r="B5" s="648" t="s">
        <v>459</v>
      </c>
      <c r="C5" s="648" t="s">
        <v>460</v>
      </c>
      <c r="D5" s="648" t="s">
        <v>461</v>
      </c>
      <c r="E5" s="648" t="s">
        <v>462</v>
      </c>
      <c r="F5" s="648" t="s">
        <v>206</v>
      </c>
      <c r="G5" s="659" t="s">
        <v>141</v>
      </c>
    </row>
    <row r="6" spans="1:8">
      <c r="A6" s="660">
        <v>1970</v>
      </c>
      <c r="B6" s="661">
        <v>16.111999999999998</v>
      </c>
      <c r="C6" s="661">
        <v>8.548</v>
      </c>
      <c r="D6" s="661">
        <v>2.0169999999999999</v>
      </c>
      <c r="E6" s="661">
        <v>0.878</v>
      </c>
      <c r="F6" s="661">
        <v>3.782</v>
      </c>
      <c r="G6" s="662">
        <v>31.337</v>
      </c>
    </row>
    <row r="7" spans="1:8">
      <c r="A7" s="663">
        <v>1971</v>
      </c>
      <c r="B7" s="664">
        <v>13.840999999999999</v>
      </c>
      <c r="C7" s="664">
        <v>8.4710000000000001</v>
      </c>
      <c r="D7" s="664">
        <v>2.0150000000000001</v>
      </c>
      <c r="E7" s="664">
        <v>0.83599999999999997</v>
      </c>
      <c r="F7" s="664">
        <v>3.8690000000000002</v>
      </c>
      <c r="G7" s="665">
        <v>29.032</v>
      </c>
    </row>
    <row r="8" spans="1:8">
      <c r="A8" s="660">
        <v>1972</v>
      </c>
      <c r="B8" s="661">
        <v>14.084</v>
      </c>
      <c r="C8" s="661">
        <v>8.6959999999999997</v>
      </c>
      <c r="D8" s="661">
        <v>2.0569999999999999</v>
      </c>
      <c r="E8" s="661">
        <v>0.89500000000000002</v>
      </c>
      <c r="F8" s="661">
        <v>4.0250000000000004</v>
      </c>
      <c r="G8" s="662">
        <v>29.757000000000001</v>
      </c>
    </row>
    <row r="9" spans="1:8">
      <c r="A9" s="663">
        <v>1973</v>
      </c>
      <c r="B9" s="664">
        <v>14.09</v>
      </c>
      <c r="C9" s="664">
        <v>9.125</v>
      </c>
      <c r="D9" s="664">
        <v>2.19</v>
      </c>
      <c r="E9" s="664">
        <v>0.90100000000000002</v>
      </c>
      <c r="F9" s="664">
        <v>4.2519999999999998</v>
      </c>
      <c r="G9" s="665">
        <v>30.558</v>
      </c>
    </row>
    <row r="10" spans="1:8">
      <c r="A10" s="660">
        <v>1974</v>
      </c>
      <c r="B10" s="661">
        <v>13.087999999999999</v>
      </c>
      <c r="C10" s="661">
        <v>7.4089999999999998</v>
      </c>
      <c r="D10" s="661">
        <v>2.101</v>
      </c>
      <c r="E10" s="661">
        <v>0.75900000000000001</v>
      </c>
      <c r="F10" s="661">
        <v>3.919</v>
      </c>
      <c r="G10" s="662">
        <v>27.276</v>
      </c>
    </row>
    <row r="11" spans="1:8">
      <c r="A11" s="663">
        <v>1975</v>
      </c>
      <c r="B11" s="664">
        <v>11.911</v>
      </c>
      <c r="C11" s="664">
        <v>7.8449999999999998</v>
      </c>
      <c r="D11" s="664">
        <v>2.1640000000000001</v>
      </c>
      <c r="E11" s="664">
        <v>0.745</v>
      </c>
      <c r="F11" s="664">
        <v>4.3819999999999997</v>
      </c>
      <c r="G11" s="665">
        <v>27.047000000000001</v>
      </c>
    </row>
    <row r="12" spans="1:8">
      <c r="A12" s="660">
        <v>1976</v>
      </c>
      <c r="B12" s="661">
        <v>13.282999999999999</v>
      </c>
      <c r="C12" s="661">
        <v>8.7609999999999992</v>
      </c>
      <c r="D12" s="661">
        <v>2.4380000000000002</v>
      </c>
      <c r="E12" s="661">
        <v>0.76400000000000001</v>
      </c>
      <c r="F12" s="661">
        <v>4.6289999999999996</v>
      </c>
      <c r="G12" s="662">
        <v>29.875</v>
      </c>
    </row>
    <row r="13" spans="1:8">
      <c r="A13" s="663">
        <v>1977</v>
      </c>
      <c r="B13" s="664">
        <v>12.813000000000001</v>
      </c>
      <c r="C13" s="664">
        <v>8.2219999999999995</v>
      </c>
      <c r="D13" s="664">
        <v>2.5129999999999999</v>
      </c>
      <c r="E13" s="664">
        <v>0.78500000000000003</v>
      </c>
      <c r="F13" s="664">
        <v>4.8099999999999996</v>
      </c>
      <c r="G13" s="665">
        <v>29.143000000000001</v>
      </c>
    </row>
    <row r="14" spans="1:8">
      <c r="A14" s="660">
        <v>1978</v>
      </c>
      <c r="B14" s="661">
        <v>11.307</v>
      </c>
      <c r="C14" s="661">
        <v>8.234</v>
      </c>
      <c r="D14" s="661">
        <v>2.5019999999999998</v>
      </c>
      <c r="E14" s="661">
        <v>0.80100000000000005</v>
      </c>
      <c r="F14" s="661">
        <v>4.9459999999999997</v>
      </c>
      <c r="G14" s="662">
        <v>27.79</v>
      </c>
    </row>
    <row r="15" spans="1:8">
      <c r="A15" s="663">
        <v>1979</v>
      </c>
      <c r="B15" s="664">
        <v>11.657999999999999</v>
      </c>
      <c r="C15" s="664">
        <v>8.3810000000000002</v>
      </c>
      <c r="D15" s="664">
        <v>2.6709999999999998</v>
      </c>
      <c r="E15" s="664">
        <v>0.76400000000000001</v>
      </c>
      <c r="F15" s="664">
        <v>4.9130000000000003</v>
      </c>
      <c r="G15" s="665">
        <v>28.387</v>
      </c>
    </row>
    <row r="16" spans="1:8">
      <c r="A16" s="660">
        <v>1980</v>
      </c>
      <c r="B16" s="661">
        <v>10.648999999999999</v>
      </c>
      <c r="C16" s="661">
        <v>7.3769999999999998</v>
      </c>
      <c r="D16" s="661">
        <v>2.4849999999999999</v>
      </c>
      <c r="E16" s="661">
        <v>0.72899999999999998</v>
      </c>
      <c r="F16" s="661">
        <v>4.7519999999999998</v>
      </c>
      <c r="G16" s="662">
        <v>25.992000000000001</v>
      </c>
    </row>
    <row r="17" spans="1:7">
      <c r="A17" s="663">
        <v>1981</v>
      </c>
      <c r="B17" s="664">
        <v>8.859</v>
      </c>
      <c r="C17" s="664">
        <v>6.7519999999999998</v>
      </c>
      <c r="D17" s="664">
        <v>2.3660000000000001</v>
      </c>
      <c r="E17" s="664">
        <v>0.74299999999999999</v>
      </c>
      <c r="F17" s="664">
        <v>4.6790000000000003</v>
      </c>
      <c r="G17" s="665">
        <v>23.399000000000001</v>
      </c>
    </row>
    <row r="18" spans="1:7">
      <c r="A18" s="660">
        <v>1982</v>
      </c>
      <c r="B18" s="661">
        <v>7.7450000000000001</v>
      </c>
      <c r="C18" s="661">
        <v>5.7309999999999999</v>
      </c>
      <c r="D18" s="661">
        <v>2.3180000000000001</v>
      </c>
      <c r="E18" s="661">
        <v>0.77</v>
      </c>
      <c r="F18" s="661">
        <v>4.7119999999999997</v>
      </c>
      <c r="G18" s="662">
        <v>21.276</v>
      </c>
    </row>
    <row r="19" spans="1:7">
      <c r="A19" s="663">
        <v>1983</v>
      </c>
      <c r="B19" s="664">
        <v>6.3550024141438017</v>
      </c>
      <c r="C19" s="664">
        <v>4.8409567323633373</v>
      </c>
      <c r="D19" s="664">
        <v>2.7479922894924664</v>
      </c>
      <c r="E19" s="664">
        <v>0.65997122201574043</v>
      </c>
      <c r="F19" s="664">
        <v>4.8350052546097251</v>
      </c>
      <c r="G19" s="665">
        <v>19.438927912625068</v>
      </c>
    </row>
    <row r="20" spans="1:7">
      <c r="A20" s="660">
        <v>1984</v>
      </c>
      <c r="B20" s="661">
        <v>5.3099863369733828</v>
      </c>
      <c r="C20" s="661">
        <v>4.3976868477399558</v>
      </c>
      <c r="D20" s="661">
        <v>2.8130145724096463</v>
      </c>
      <c r="E20" s="661">
        <v>0.70386638626579445</v>
      </c>
      <c r="F20" s="661">
        <v>5.0240119741409517</v>
      </c>
      <c r="G20" s="662">
        <v>18.24856611752973</v>
      </c>
    </row>
    <row r="21" spans="1:7">
      <c r="A21" s="663">
        <v>1985</v>
      </c>
      <c r="B21" s="664">
        <v>5.96899622982649</v>
      </c>
      <c r="C21" s="664">
        <v>4.2739365737696628</v>
      </c>
      <c r="D21" s="664">
        <v>2.8989990951955442</v>
      </c>
      <c r="E21" s="664">
        <v>0.67255430825065976</v>
      </c>
      <c r="F21" s="664">
        <v>5.067036081653451</v>
      </c>
      <c r="G21" s="665">
        <v>18.881522288695809</v>
      </c>
    </row>
    <row r="22" spans="1:7">
      <c r="A22" s="660">
        <v>1986</v>
      </c>
      <c r="B22" s="661">
        <v>5.2039951511664944</v>
      </c>
      <c r="C22" s="661">
        <v>4.0430147410067496</v>
      </c>
      <c r="D22" s="661">
        <v>2.992008497294016</v>
      </c>
      <c r="E22" s="661">
        <v>0.79634624458956416</v>
      </c>
      <c r="F22" s="661">
        <v>5.316996274004012</v>
      </c>
      <c r="G22" s="662">
        <v>18.352360908060838</v>
      </c>
    </row>
    <row r="23" spans="1:7">
      <c r="A23" s="663">
        <v>1987</v>
      </c>
      <c r="B23" s="664">
        <v>4.9659965277421083</v>
      </c>
      <c r="C23" s="664">
        <v>4.4292707051292854</v>
      </c>
      <c r="D23" s="664">
        <v>2.9630097954917134</v>
      </c>
      <c r="E23" s="664">
        <v>0.84149389196022339</v>
      </c>
      <c r="F23" s="664">
        <v>5.53300850291392</v>
      </c>
      <c r="G23" s="665">
        <v>18.73277942323725</v>
      </c>
    </row>
    <row r="24" spans="1:7">
      <c r="A24" s="660">
        <v>1988</v>
      </c>
      <c r="B24" s="661">
        <v>3.9709840461050105</v>
      </c>
      <c r="C24" s="661">
        <v>4.1086271137861843</v>
      </c>
      <c r="D24" s="661">
        <v>3.1169951500233224</v>
      </c>
      <c r="E24" s="661">
        <v>0.93484757571697374</v>
      </c>
      <c r="F24" s="661">
        <v>5.7390210502850225</v>
      </c>
      <c r="G24" s="662">
        <v>17.870474935916516</v>
      </c>
    </row>
    <row r="25" spans="1:7">
      <c r="A25" s="663">
        <v>1989</v>
      </c>
      <c r="B25" s="664">
        <v>3.3459776255097959</v>
      </c>
      <c r="C25" s="664">
        <v>3.7456656494641418</v>
      </c>
      <c r="D25" s="664">
        <v>3.058969646901466</v>
      </c>
      <c r="E25" s="664">
        <v>1.0357161581973564</v>
      </c>
      <c r="F25" s="664">
        <v>5.9479634406547568</v>
      </c>
      <c r="G25" s="665">
        <v>17.134292520727517</v>
      </c>
    </row>
    <row r="26" spans="1:7">
      <c r="A26" s="660">
        <v>1990</v>
      </c>
      <c r="B26" s="661">
        <v>3.0039910419855564</v>
      </c>
      <c r="C26" s="661">
        <v>3.7876463282360806</v>
      </c>
      <c r="D26" s="661">
        <v>3.0270204957878821</v>
      </c>
      <c r="E26" s="661">
        <v>1.0770189736629014</v>
      </c>
      <c r="F26" s="661">
        <v>5.6300117830642344</v>
      </c>
      <c r="G26" s="662">
        <v>16.525688622736656</v>
      </c>
    </row>
    <row r="27" spans="1:7">
      <c r="A27" s="663">
        <v>1991</v>
      </c>
      <c r="B27" s="664">
        <v>3.0959853302240536</v>
      </c>
      <c r="C27" s="664">
        <v>3.6750515626141542</v>
      </c>
      <c r="D27" s="664">
        <v>2.8930138980212319</v>
      </c>
      <c r="E27" s="664">
        <v>0.93918757536744357</v>
      </c>
      <c r="F27" s="664">
        <v>5.7509951912359485</v>
      </c>
      <c r="G27" s="665">
        <v>16.35423355746283</v>
      </c>
    </row>
    <row r="28" spans="1:7">
      <c r="A28" s="660">
        <v>1992</v>
      </c>
      <c r="B28" s="661">
        <v>3.1550034414390353</v>
      </c>
      <c r="C28" s="661">
        <v>3.4968725237300418</v>
      </c>
      <c r="D28" s="661">
        <v>2.9140323369244512</v>
      </c>
      <c r="E28" s="661">
        <v>1.0008505234214344</v>
      </c>
      <c r="F28" s="661">
        <v>5.8779975160026758</v>
      </c>
      <c r="G28" s="662">
        <v>16.444756341517639</v>
      </c>
    </row>
    <row r="29" spans="1:7">
      <c r="A29" s="663">
        <v>1993</v>
      </c>
      <c r="B29" s="664">
        <v>3.3709922644668855</v>
      </c>
      <c r="C29" s="664">
        <v>3.4829913622083972</v>
      </c>
      <c r="D29" s="664">
        <v>2.9890018489482353</v>
      </c>
      <c r="E29" s="664">
        <v>1.0136083747429496</v>
      </c>
      <c r="F29" s="664">
        <v>5.5869876755517343</v>
      </c>
      <c r="G29" s="665">
        <v>16.443581525918201</v>
      </c>
    </row>
    <row r="30" spans="1:7">
      <c r="A30" s="660">
        <v>1994</v>
      </c>
      <c r="B30" s="661">
        <v>3.9330254871947652</v>
      </c>
      <c r="C30" s="661">
        <v>3.6311320171519452</v>
      </c>
      <c r="D30" s="661">
        <v>3.1650172250040742</v>
      </c>
      <c r="E30" s="661">
        <v>1.0267448837520898</v>
      </c>
      <c r="F30" s="661">
        <v>5.6549791407916947</v>
      </c>
      <c r="G30" s="662">
        <v>17.410898753894568</v>
      </c>
    </row>
    <row r="31" spans="1:7">
      <c r="A31" s="663">
        <v>1995</v>
      </c>
      <c r="B31" s="664">
        <v>3.7610305825791275</v>
      </c>
      <c r="C31" s="664">
        <v>3.6338295708079733</v>
      </c>
      <c r="D31" s="664">
        <v>3.1710024221783866</v>
      </c>
      <c r="E31" s="664">
        <v>1.0346966951922125</v>
      </c>
      <c r="F31" s="664">
        <v>5.763001178306423</v>
      </c>
      <c r="G31" s="665">
        <v>17.363560449064124</v>
      </c>
    </row>
    <row r="32" spans="1:7">
      <c r="A32" s="660">
        <v>1996</v>
      </c>
      <c r="B32" s="661">
        <v>4.721988227196614</v>
      </c>
      <c r="C32" s="661">
        <v>3.9373886556628959</v>
      </c>
      <c r="D32" s="661">
        <v>3.4280287064668227</v>
      </c>
      <c r="E32" s="661">
        <v>1.0321043464077035</v>
      </c>
      <c r="F32" s="661">
        <v>5.6939587911213021</v>
      </c>
      <c r="G32" s="662">
        <v>18.813468726855337</v>
      </c>
    </row>
    <row r="33" spans="1:7">
      <c r="A33" s="663">
        <v>1997</v>
      </c>
      <c r="B33" s="664">
        <v>4.1110043865506514</v>
      </c>
      <c r="C33" s="664">
        <v>3.4803219080696195</v>
      </c>
      <c r="D33" s="664">
        <v>3.3280225245730275</v>
      </c>
      <c r="E33" s="664">
        <v>1.0631542767929443</v>
      </c>
      <c r="F33" s="664">
        <v>5.5769879940129297</v>
      </c>
      <c r="G33" s="665">
        <v>17.559491089999174</v>
      </c>
    </row>
    <row r="34" spans="1:7">
      <c r="A34" s="660">
        <v>1998</v>
      </c>
      <c r="B34" s="661">
        <v>4.2809447006975336</v>
      </c>
      <c r="C34" s="661">
        <v>3.3458376185097141</v>
      </c>
      <c r="D34" s="661">
        <v>3.7800594585785015</v>
      </c>
      <c r="E34" s="661">
        <v>1.0100256904677296</v>
      </c>
      <c r="F34" s="661">
        <v>5.4289672303429821</v>
      </c>
      <c r="G34" s="662">
        <v>17.845834698596462</v>
      </c>
    </row>
    <row r="35" spans="1:7">
      <c r="A35" s="663">
        <v>1999</v>
      </c>
      <c r="B35" s="664">
        <v>3.9852377674819972</v>
      </c>
      <c r="C35" s="664">
        <v>3.1347821444427586</v>
      </c>
      <c r="D35" s="664">
        <v>3.7257430917336838</v>
      </c>
      <c r="E35" s="664">
        <v>1.018</v>
      </c>
      <c r="F35" s="664">
        <v>5.4525333588102294</v>
      </c>
      <c r="G35" s="665">
        <v>17.317</v>
      </c>
    </row>
    <row r="36" spans="1:7">
      <c r="A36" s="660">
        <v>2000</v>
      </c>
      <c r="B36" s="661">
        <v>3.1110608877885415</v>
      </c>
      <c r="C36" s="661">
        <v>3.027470088063887</v>
      </c>
      <c r="D36" s="661">
        <v>3.5501773079538492</v>
      </c>
      <c r="E36" s="661">
        <v>1.1359148078457872</v>
      </c>
      <c r="F36" s="661">
        <v>5.3719626763478869</v>
      </c>
      <c r="G36" s="662">
        <v>16.196585767999952</v>
      </c>
    </row>
    <row r="37" spans="1:7">
      <c r="A37" s="663">
        <v>2001</v>
      </c>
      <c r="B37" s="664">
        <v>3.0844094488188976</v>
      </c>
      <c r="C37" s="664">
        <v>2.8471982157792031</v>
      </c>
      <c r="D37" s="664">
        <v>3.6531084471703377</v>
      </c>
      <c r="E37" s="664">
        <v>1.0678729341310389</v>
      </c>
      <c r="F37" s="664">
        <v>5.4020000000000001</v>
      </c>
      <c r="G37" s="665">
        <v>16.055</v>
      </c>
    </row>
    <row r="38" spans="1:7">
      <c r="A38" s="660">
        <v>2002</v>
      </c>
      <c r="B38" s="661">
        <v>2.9958530183727032</v>
      </c>
      <c r="C38" s="661">
        <v>2.6402286032896574</v>
      </c>
      <c r="D38" s="661">
        <v>4.1108725954836913</v>
      </c>
      <c r="E38" s="661">
        <v>0.9751309281773749</v>
      </c>
      <c r="F38" s="661">
        <v>5.4649999999999999</v>
      </c>
      <c r="G38" s="662">
        <v>16.187000000000001</v>
      </c>
    </row>
    <row r="39" spans="1:7">
      <c r="A39" s="663">
        <v>2003</v>
      </c>
      <c r="B39" s="664">
        <v>3.722</v>
      </c>
      <c r="C39" s="664">
        <v>2.5470000000000002</v>
      </c>
      <c r="D39" s="664">
        <v>4.3099999999999996</v>
      </c>
      <c r="E39" s="664">
        <v>0.94699999999999995</v>
      </c>
      <c r="F39" s="664">
        <v>5.4660000000000002</v>
      </c>
      <c r="G39" s="665">
        <v>16.992000000000001</v>
      </c>
    </row>
    <row r="40" spans="1:7">
      <c r="A40" s="660">
        <v>2004</v>
      </c>
      <c r="B40" s="661">
        <v>3.6190000000000002</v>
      </c>
      <c r="C40" s="661">
        <v>2.2216057987175915</v>
      </c>
      <c r="D40" s="661">
        <v>4.3857262336214111</v>
      </c>
      <c r="E40" s="661">
        <v>1.0532509218858317</v>
      </c>
      <c r="F40" s="661">
        <v>5.2572008231008791</v>
      </c>
      <c r="G40" s="662">
        <f>SUM(B40:F40)</f>
        <v>16.536783777325713</v>
      </c>
    </row>
    <row r="41" spans="1:7">
      <c r="A41" s="663">
        <v>2005</v>
      </c>
      <c r="B41" s="664">
        <v>3.4244356955380573</v>
      </c>
      <c r="C41" s="664">
        <v>1.8113744075829383</v>
      </c>
      <c r="D41" s="664">
        <v>4.5641100892110398</v>
      </c>
      <c r="E41" s="664">
        <v>1.0848251475308606</v>
      </c>
      <c r="F41" s="664">
        <v>5.191500742387853</v>
      </c>
      <c r="G41" s="665">
        <f>SUM(B41:F41)</f>
        <v>16.076246082250748</v>
      </c>
    </row>
    <row r="42" spans="1:7">
      <c r="A42" s="660">
        <v>2006</v>
      </c>
      <c r="B42" s="661">
        <v>3.6163779527559101</v>
      </c>
      <c r="C42" s="661">
        <v>1.45405631446892</v>
      </c>
      <c r="D42" s="661">
        <v>4.6326527125731802</v>
      </c>
      <c r="E42" s="661">
        <v>1.1154672927140401</v>
      </c>
      <c r="F42" s="661">
        <v>5.0514238355272401</v>
      </c>
      <c r="G42" s="662">
        <f>SUM(B42:F42)</f>
        <v>15.869978108039291</v>
      </c>
    </row>
    <row r="43" spans="1:7">
      <c r="A43" s="663">
        <v>2007</v>
      </c>
      <c r="B43" s="664">
        <v>3.2897112860892386</v>
      </c>
      <c r="C43" s="664">
        <v>1.2849177585726237</v>
      </c>
      <c r="D43" s="664">
        <v>4.7881929188737109</v>
      </c>
      <c r="E43" s="664">
        <v>1.1845286294339357</v>
      </c>
      <c r="F43" s="664">
        <v>4.9625120547423514</v>
      </c>
      <c r="G43" s="665">
        <v>15.509862647711861</v>
      </c>
    </row>
    <row r="44" spans="1:7">
      <c r="A44" s="660">
        <v>2008</v>
      </c>
      <c r="B44" s="661">
        <v>3.1896850393700786</v>
      </c>
      <c r="C44" s="661">
        <v>1.030554781154168</v>
      </c>
      <c r="D44" s="661">
        <v>4.8854195706718713</v>
      </c>
      <c r="E44" s="661">
        <v>1.2193068816665598</v>
      </c>
      <c r="F44" s="661">
        <v>4.6709439247169824</v>
      </c>
      <c r="G44" s="662">
        <v>14.995910197579661</v>
      </c>
    </row>
    <row r="45" spans="1:7">
      <c r="A45" s="666">
        <v>2009</v>
      </c>
      <c r="B45" s="667">
        <v>3.1795800524934381</v>
      </c>
      <c r="C45" s="667">
        <v>1.0167270699749096</v>
      </c>
      <c r="D45" s="667">
        <v>4.7780875383328691</v>
      </c>
      <c r="E45" s="667">
        <v>1.1057095753790946</v>
      </c>
      <c r="F45" s="667">
        <v>4.5830748346120052</v>
      </c>
      <c r="G45" s="668">
        <v>14.663179070792317</v>
      </c>
    </row>
    <row r="46" spans="1:7">
      <c r="A46" s="660">
        <v>2010</v>
      </c>
      <c r="B46" s="661">
        <v>3.4083989501312333</v>
      </c>
      <c r="C46" s="661">
        <v>1.6215779202676333</v>
      </c>
      <c r="D46" s="661">
        <v>5.4620016727069975</v>
      </c>
      <c r="E46" s="661">
        <v>1.0798443425628717</v>
      </c>
      <c r="F46" s="661">
        <v>4.390813211383362</v>
      </c>
      <c r="G46" s="662">
        <v>15.962636097052098</v>
      </c>
    </row>
    <row r="48" spans="1:7">
      <c r="A48" s="669" t="s">
        <v>200</v>
      </c>
    </row>
  </sheetData>
  <mergeCells count="1">
    <mergeCell ref="A3:G3"/>
  </mergeCells>
  <pageMargins left="0.70866141732283472" right="0.70866141732283472" top="0.78740157480314965" bottom="0.74803149606299213" header="0.31496062992125984" footer="0.31496062992125984"/>
  <pageSetup paperSize="9" orientation="portrait" r:id="rId1"/>
  <headerFooter>
    <oddHeader>&amp;L&amp;G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8"/>
  <sheetViews>
    <sheetView zoomScaleNormal="100" zoomScalePageLayoutView="70" workbookViewId="0">
      <pane ySplit="5" topLeftCell="A39" activePane="bottomLeft" state="frozen"/>
      <selection pane="bottomLeft" activeCell="L57" sqref="L57:M57"/>
    </sheetView>
  </sheetViews>
  <sheetFormatPr defaultColWidth="3.7109375" defaultRowHeight="12.75"/>
  <cols>
    <col min="1" max="1" width="5.5703125" style="670" customWidth="1"/>
    <col min="2" max="9" width="10.85546875" style="671" customWidth="1"/>
    <col min="10" max="16384" width="3.7109375" style="671"/>
  </cols>
  <sheetData>
    <row r="3" spans="1:9" ht="30.75" customHeight="1">
      <c r="A3" s="706" t="s">
        <v>469</v>
      </c>
      <c r="B3" s="706"/>
      <c r="C3" s="706"/>
      <c r="D3" s="706"/>
      <c r="E3" s="706"/>
      <c r="F3" s="706"/>
      <c r="G3" s="706"/>
      <c r="H3" s="706"/>
      <c r="I3" s="706"/>
    </row>
    <row r="5" spans="1:9" ht="51">
      <c r="A5" s="647" t="s">
        <v>107</v>
      </c>
      <c r="B5" s="648" t="s">
        <v>463</v>
      </c>
      <c r="C5" s="648" t="s">
        <v>464</v>
      </c>
      <c r="D5" s="648" t="s">
        <v>465</v>
      </c>
      <c r="E5" s="648" t="s">
        <v>466</v>
      </c>
      <c r="F5" s="648" t="s">
        <v>351</v>
      </c>
      <c r="G5" s="648" t="s">
        <v>356</v>
      </c>
      <c r="H5" s="659" t="s">
        <v>467</v>
      </c>
      <c r="I5" s="648" t="s">
        <v>468</v>
      </c>
    </row>
    <row r="6" spans="1:9">
      <c r="A6" s="649">
        <v>1972</v>
      </c>
      <c r="B6" s="650">
        <v>0.21299999999999999</v>
      </c>
      <c r="C6" s="650">
        <v>4.8010000000000002</v>
      </c>
      <c r="D6" s="650">
        <v>4.6929999999999996</v>
      </c>
      <c r="E6" s="650">
        <v>0</v>
      </c>
      <c r="F6" s="650" t="s">
        <v>119</v>
      </c>
      <c r="G6" s="650">
        <v>0.96</v>
      </c>
      <c r="H6" s="672">
        <v>10.667000000000002</v>
      </c>
      <c r="I6" s="650">
        <v>16.98</v>
      </c>
    </row>
    <row r="7" spans="1:9">
      <c r="A7" s="651">
        <v>1973</v>
      </c>
      <c r="B7" s="652">
        <v>0.60199999999999998</v>
      </c>
      <c r="C7" s="652">
        <v>5.2210000000000001</v>
      </c>
      <c r="D7" s="652">
        <v>4.1189999999999998</v>
      </c>
      <c r="E7" s="652">
        <v>0</v>
      </c>
      <c r="F7" s="652" t="s">
        <v>119</v>
      </c>
      <c r="G7" s="652">
        <v>0.1</v>
      </c>
      <c r="H7" s="673">
        <v>10.042</v>
      </c>
      <c r="I7" s="652">
        <v>18.02</v>
      </c>
    </row>
    <row r="8" spans="1:9">
      <c r="A8" s="649">
        <v>1974</v>
      </c>
      <c r="B8" s="650">
        <v>0.77800000000000002</v>
      </c>
      <c r="C8" s="650">
        <v>5.1529999999999996</v>
      </c>
      <c r="D8" s="650">
        <v>3.403</v>
      </c>
      <c r="E8" s="650">
        <v>0.38900000000000001</v>
      </c>
      <c r="F8" s="650" t="s">
        <v>119</v>
      </c>
      <c r="G8" s="650">
        <v>0</v>
      </c>
      <c r="H8" s="672">
        <v>9.722999999999999</v>
      </c>
      <c r="I8" s="650">
        <v>17.754000000000001</v>
      </c>
    </row>
    <row r="9" spans="1:9">
      <c r="A9" s="651">
        <v>1975</v>
      </c>
      <c r="B9" s="652">
        <v>2.1360000000000001</v>
      </c>
      <c r="C9" s="652">
        <v>5.8150000000000004</v>
      </c>
      <c r="D9" s="652">
        <v>3.2050000000000001</v>
      </c>
      <c r="E9" s="652">
        <v>0.71199999999999997</v>
      </c>
      <c r="F9" s="652" t="s">
        <v>119</v>
      </c>
      <c r="G9" s="652">
        <v>0</v>
      </c>
      <c r="H9" s="673">
        <v>11.868</v>
      </c>
      <c r="I9" s="652">
        <v>16.765999999999998</v>
      </c>
    </row>
    <row r="10" spans="1:9">
      <c r="A10" s="649">
        <v>1976</v>
      </c>
      <c r="B10" s="650">
        <v>2.8239999999999998</v>
      </c>
      <c r="C10" s="650">
        <v>6.0519999999999996</v>
      </c>
      <c r="D10" s="650">
        <v>3.2280000000000002</v>
      </c>
      <c r="E10" s="650">
        <v>1.345</v>
      </c>
      <c r="F10" s="650" t="s">
        <v>119</v>
      </c>
      <c r="G10" s="650">
        <v>0</v>
      </c>
      <c r="H10" s="672">
        <v>13.449</v>
      </c>
      <c r="I10" s="650">
        <v>15.148</v>
      </c>
    </row>
    <row r="11" spans="1:9">
      <c r="A11" s="651">
        <v>1977</v>
      </c>
      <c r="B11" s="652">
        <v>3.8159999999999998</v>
      </c>
      <c r="C11" s="652">
        <v>4.6210000000000004</v>
      </c>
      <c r="D11" s="652">
        <v>2.9359999999999999</v>
      </c>
      <c r="E11" s="652">
        <v>1.9870000000000001</v>
      </c>
      <c r="F11" s="652" t="s">
        <v>119</v>
      </c>
      <c r="G11" s="652">
        <v>0.93600000000000005</v>
      </c>
      <c r="H11" s="673">
        <v>14.296000000000001</v>
      </c>
      <c r="I11" s="652">
        <v>14.768000000000001</v>
      </c>
    </row>
    <row r="12" spans="1:9">
      <c r="A12" s="649">
        <v>1978</v>
      </c>
      <c r="B12" s="650">
        <v>3.363</v>
      </c>
      <c r="C12" s="650">
        <v>5.6280000000000001</v>
      </c>
      <c r="D12" s="650">
        <v>2.0430000000000001</v>
      </c>
      <c r="E12" s="650">
        <v>2.9220000000000002</v>
      </c>
      <c r="F12" s="650" t="s">
        <v>119</v>
      </c>
      <c r="G12" s="650">
        <v>1.6850000000000001</v>
      </c>
      <c r="H12" s="672">
        <v>15.641</v>
      </c>
      <c r="I12" s="650">
        <v>10.337999999999999</v>
      </c>
    </row>
    <row r="13" spans="1:9">
      <c r="A13" s="651">
        <v>1979</v>
      </c>
      <c r="B13" s="652">
        <v>4.9089999999999998</v>
      </c>
      <c r="C13" s="652">
        <v>2.9620000000000002</v>
      </c>
      <c r="D13" s="652">
        <v>2.6709999999999998</v>
      </c>
      <c r="E13" s="652">
        <v>4.2080000000000002</v>
      </c>
      <c r="F13" s="652" t="s">
        <v>119</v>
      </c>
      <c r="G13" s="652">
        <v>1.4710000000000001</v>
      </c>
      <c r="H13" s="673">
        <v>16.221</v>
      </c>
      <c r="I13" s="652">
        <v>13.164999999999999</v>
      </c>
    </row>
    <row r="14" spans="1:9">
      <c r="A14" s="649">
        <v>1980</v>
      </c>
      <c r="B14" s="650">
        <v>7.593</v>
      </c>
      <c r="C14" s="650">
        <v>2.6760000000000002</v>
      </c>
      <c r="D14" s="650">
        <v>3.4529999999999998</v>
      </c>
      <c r="E14" s="650">
        <v>3.5310000000000001</v>
      </c>
      <c r="F14" s="650" t="s">
        <v>119</v>
      </c>
      <c r="G14" s="650">
        <v>0.64600000000000002</v>
      </c>
      <c r="H14" s="672">
        <v>17.899000000000001</v>
      </c>
      <c r="I14" s="650">
        <v>8.0459999999999994</v>
      </c>
    </row>
    <row r="15" spans="1:9">
      <c r="A15" s="651">
        <v>1981</v>
      </c>
      <c r="B15" s="652">
        <v>6.931</v>
      </c>
      <c r="C15" s="652">
        <v>0.753</v>
      </c>
      <c r="D15" s="652">
        <v>2.073</v>
      </c>
      <c r="E15" s="652">
        <v>4.26</v>
      </c>
      <c r="F15" s="652" t="s">
        <v>119</v>
      </c>
      <c r="G15" s="652">
        <v>0.72599999999999998</v>
      </c>
      <c r="H15" s="673">
        <v>14.742999999999999</v>
      </c>
      <c r="I15" s="652">
        <v>6.5170000000000003</v>
      </c>
    </row>
    <row r="16" spans="1:9">
      <c r="A16" s="649">
        <v>1982</v>
      </c>
      <c r="B16" s="650">
        <v>1.702</v>
      </c>
      <c r="C16" s="650">
        <v>1.1100000000000001</v>
      </c>
      <c r="D16" s="650">
        <v>3.2650000000000001</v>
      </c>
      <c r="E16" s="650">
        <v>6.226</v>
      </c>
      <c r="F16" s="650" t="s">
        <v>119</v>
      </c>
      <c r="G16" s="650">
        <v>1.1559999999999999</v>
      </c>
      <c r="H16" s="672">
        <v>13.459000000000001</v>
      </c>
      <c r="I16" s="650">
        <v>6.2690000000000001</v>
      </c>
    </row>
    <row r="17" spans="1:9">
      <c r="A17" s="651">
        <v>1983</v>
      </c>
      <c r="B17" s="652">
        <v>8.5999999999999993E-2</v>
      </c>
      <c r="C17" s="652">
        <v>0.61299999999999999</v>
      </c>
      <c r="D17" s="652">
        <v>2.5579999999999998</v>
      </c>
      <c r="E17" s="652">
        <v>9.1370000000000005</v>
      </c>
      <c r="F17" s="652" t="s">
        <v>119</v>
      </c>
      <c r="G17" s="652">
        <v>1.5940000000000001</v>
      </c>
      <c r="H17" s="673">
        <v>13.988</v>
      </c>
      <c r="I17" s="652">
        <v>3.657</v>
      </c>
    </row>
    <row r="18" spans="1:9">
      <c r="A18" s="649">
        <v>1984</v>
      </c>
      <c r="B18" s="650">
        <v>0</v>
      </c>
      <c r="C18" s="650">
        <v>0.21099999999999999</v>
      </c>
      <c r="D18" s="650">
        <v>1.4330000000000001</v>
      </c>
      <c r="E18" s="650">
        <v>10.134</v>
      </c>
      <c r="F18" s="650" t="s">
        <v>119</v>
      </c>
      <c r="G18" s="650">
        <v>1.1579999999999999</v>
      </c>
      <c r="H18" s="672">
        <v>12.936</v>
      </c>
      <c r="I18" s="650">
        <v>0.98799999999999999</v>
      </c>
    </row>
    <row r="19" spans="1:9">
      <c r="A19" s="651">
        <v>1985</v>
      </c>
      <c r="B19" s="652">
        <v>0.122</v>
      </c>
      <c r="C19" s="652">
        <v>0.314</v>
      </c>
      <c r="D19" s="652">
        <v>2.169</v>
      </c>
      <c r="E19" s="652">
        <v>9.8529999999999998</v>
      </c>
      <c r="F19" s="652" t="s">
        <v>119</v>
      </c>
      <c r="G19" s="652">
        <v>1.383</v>
      </c>
      <c r="H19" s="673">
        <v>13.841000000000001</v>
      </c>
      <c r="I19" s="652">
        <v>2.7280000000000002</v>
      </c>
    </row>
    <row r="20" spans="1:9">
      <c r="A20" s="649">
        <v>1986</v>
      </c>
      <c r="B20" s="650">
        <v>1.1479999999999999</v>
      </c>
      <c r="C20" s="650">
        <v>0.65200000000000002</v>
      </c>
      <c r="D20" s="650">
        <v>1.7490000000000001</v>
      </c>
      <c r="E20" s="650">
        <v>10.507</v>
      </c>
      <c r="F20" s="650" t="s">
        <v>119</v>
      </c>
      <c r="G20" s="650">
        <v>1.806</v>
      </c>
      <c r="H20" s="672">
        <v>15.861999999999998</v>
      </c>
      <c r="I20" s="650">
        <v>2.698</v>
      </c>
    </row>
    <row r="21" spans="1:9">
      <c r="A21" s="651">
        <v>1987</v>
      </c>
      <c r="B21" s="652">
        <v>0.70099999999999996</v>
      </c>
      <c r="C21" s="652">
        <v>0.871</v>
      </c>
      <c r="D21" s="652">
        <v>1.4750000000000001</v>
      </c>
      <c r="E21" s="652">
        <v>9.7739999999999991</v>
      </c>
      <c r="F21" s="652" t="s">
        <v>119</v>
      </c>
      <c r="G21" s="652">
        <v>2.4910000000000001</v>
      </c>
      <c r="H21" s="673">
        <v>15.311999999999999</v>
      </c>
      <c r="I21" s="652">
        <v>-4.5999999999999999E-2</v>
      </c>
    </row>
    <row r="22" spans="1:9">
      <c r="A22" s="649">
        <v>1988</v>
      </c>
      <c r="B22" s="650">
        <v>0.45900000000000002</v>
      </c>
      <c r="C22" s="650">
        <v>1.875</v>
      </c>
      <c r="D22" s="650">
        <v>1.1759999999999999</v>
      </c>
      <c r="E22" s="650">
        <v>9.1229999999999993</v>
      </c>
      <c r="F22" s="650" t="s">
        <v>119</v>
      </c>
      <c r="G22" s="650">
        <v>1.601</v>
      </c>
      <c r="H22" s="672">
        <v>14.233999999999998</v>
      </c>
      <c r="I22" s="650">
        <v>0.54900000000000004</v>
      </c>
    </row>
    <row r="23" spans="1:9">
      <c r="A23" s="651">
        <v>1989</v>
      </c>
      <c r="B23" s="652">
        <v>0.26300000000000001</v>
      </c>
      <c r="C23" s="652">
        <v>1.75</v>
      </c>
      <c r="D23" s="652">
        <v>0.93799999999999994</v>
      </c>
      <c r="E23" s="652">
        <v>10.612</v>
      </c>
      <c r="F23" s="652" t="s">
        <v>119</v>
      </c>
      <c r="G23" s="652">
        <v>1.9530000000000001</v>
      </c>
      <c r="H23" s="673">
        <v>15.515999999999998</v>
      </c>
      <c r="I23" s="652">
        <v>-2.0830000000000002</v>
      </c>
    </row>
    <row r="24" spans="1:9">
      <c r="A24" s="649">
        <v>1990</v>
      </c>
      <c r="B24" s="650">
        <v>0.28999999999999998</v>
      </c>
      <c r="C24" s="650">
        <v>1.742</v>
      </c>
      <c r="D24" s="650">
        <v>1.3620000000000001</v>
      </c>
      <c r="E24" s="650">
        <v>10.81</v>
      </c>
      <c r="F24" s="650" t="s">
        <v>119</v>
      </c>
      <c r="G24" s="650">
        <v>2.5739999999999998</v>
      </c>
      <c r="H24" s="672">
        <v>16.777999999999999</v>
      </c>
      <c r="I24" s="650">
        <v>-1.718</v>
      </c>
    </row>
    <row r="25" spans="1:9">
      <c r="A25" s="651">
        <v>1991</v>
      </c>
      <c r="B25" s="652">
        <v>0.255</v>
      </c>
      <c r="C25" s="652">
        <v>2.774</v>
      </c>
      <c r="D25" s="652">
        <v>1.615</v>
      </c>
      <c r="E25" s="652">
        <v>9.9789999999999992</v>
      </c>
      <c r="F25" s="652" t="s">
        <v>119</v>
      </c>
      <c r="G25" s="652">
        <v>1.2030000000000001</v>
      </c>
      <c r="H25" s="673">
        <v>15.825999999999999</v>
      </c>
      <c r="I25" s="652">
        <v>-1.542</v>
      </c>
    </row>
    <row r="26" spans="1:9">
      <c r="A26" s="649">
        <v>1992</v>
      </c>
      <c r="B26" s="650">
        <v>1.875</v>
      </c>
      <c r="C26" s="650">
        <v>1.821</v>
      </c>
      <c r="D26" s="650">
        <v>2.5049999999999999</v>
      </c>
      <c r="E26" s="650">
        <v>10.44</v>
      </c>
      <c r="F26" s="650" t="s">
        <v>119</v>
      </c>
      <c r="G26" s="650">
        <v>2.1909999999999998</v>
      </c>
      <c r="H26" s="672">
        <v>18.831999999999997</v>
      </c>
      <c r="I26" s="650">
        <v>-2.5219999999999998</v>
      </c>
    </row>
    <row r="27" spans="1:9">
      <c r="A27" s="651">
        <v>1993</v>
      </c>
      <c r="B27" s="652">
        <v>2.65</v>
      </c>
      <c r="C27" s="652">
        <v>1.837</v>
      </c>
      <c r="D27" s="652">
        <v>1.4750000000000001</v>
      </c>
      <c r="E27" s="652">
        <v>10.474</v>
      </c>
      <c r="F27" s="652" t="s">
        <v>119</v>
      </c>
      <c r="G27" s="652">
        <v>1.357</v>
      </c>
      <c r="H27" s="673">
        <v>17.792999999999999</v>
      </c>
      <c r="I27" s="652">
        <v>-2.6579999999999999</v>
      </c>
    </row>
    <row r="28" spans="1:9">
      <c r="A28" s="649">
        <v>1994</v>
      </c>
      <c r="B28" s="650">
        <v>2.0630000000000002</v>
      </c>
      <c r="C28" s="650">
        <v>1.9279999999999999</v>
      </c>
      <c r="D28" s="650">
        <v>1.2430000000000001</v>
      </c>
      <c r="E28" s="650">
        <v>10.084</v>
      </c>
      <c r="F28" s="650" t="s">
        <v>119</v>
      </c>
      <c r="G28" s="650">
        <v>2.1629999999999998</v>
      </c>
      <c r="H28" s="672">
        <v>17.480999999999998</v>
      </c>
      <c r="I28" s="650">
        <v>-1.391</v>
      </c>
    </row>
    <row r="29" spans="1:9">
      <c r="A29" s="651">
        <v>1995</v>
      </c>
      <c r="B29" s="652">
        <v>1.0669999999999999</v>
      </c>
      <c r="C29" s="652">
        <v>1.885</v>
      </c>
      <c r="D29" s="652">
        <v>1.8149999999999999</v>
      </c>
      <c r="E29" s="652">
        <v>9.2629999999999999</v>
      </c>
      <c r="F29" s="652" t="s">
        <v>119</v>
      </c>
      <c r="G29" s="652">
        <v>2.5680000000000001</v>
      </c>
      <c r="H29" s="673">
        <v>16.597999999999999</v>
      </c>
      <c r="I29" s="652">
        <v>-2.69</v>
      </c>
    </row>
    <row r="30" spans="1:9">
      <c r="A30" s="649">
        <v>1996</v>
      </c>
      <c r="B30" s="650">
        <v>2.012</v>
      </c>
      <c r="C30" s="650">
        <v>1.3740000000000001</v>
      </c>
      <c r="D30" s="650">
        <v>1.25</v>
      </c>
      <c r="E30" s="650">
        <v>12.923</v>
      </c>
      <c r="F30" s="650" t="s">
        <v>119</v>
      </c>
      <c r="G30" s="650">
        <v>1.2809999999999999</v>
      </c>
      <c r="H30" s="672">
        <v>18.84</v>
      </c>
      <c r="I30" s="650">
        <v>-1.2509999999999999</v>
      </c>
    </row>
    <row r="31" spans="1:9">
      <c r="A31" s="651">
        <v>1997</v>
      </c>
      <c r="B31" s="652">
        <v>2.2450000000000001</v>
      </c>
      <c r="C31" s="652">
        <v>1.4059999999999999</v>
      </c>
      <c r="D31" s="652">
        <v>1.2350000000000001</v>
      </c>
      <c r="E31" s="652">
        <v>10.646000000000001</v>
      </c>
      <c r="F31" s="652" t="s">
        <v>119</v>
      </c>
      <c r="G31" s="652">
        <v>1.383</v>
      </c>
      <c r="H31" s="673">
        <v>16.914999999999999</v>
      </c>
      <c r="I31" s="652">
        <v>-3.4020000000000001</v>
      </c>
    </row>
    <row r="32" spans="1:9">
      <c r="A32" s="649">
        <v>1998</v>
      </c>
      <c r="B32" s="650">
        <v>1.627</v>
      </c>
      <c r="C32" s="650">
        <v>1.8720000000000001</v>
      </c>
      <c r="D32" s="650">
        <v>1.4950000000000001</v>
      </c>
      <c r="E32" s="650">
        <v>9.6590000000000007</v>
      </c>
      <c r="F32" s="650">
        <v>1.99934195</v>
      </c>
      <c r="G32" s="650">
        <v>0.16865805000000011</v>
      </c>
      <c r="H32" s="672">
        <v>16.821000000000002</v>
      </c>
      <c r="I32" s="650">
        <v>-2.988</v>
      </c>
    </row>
    <row r="33" spans="1:9">
      <c r="A33" s="651">
        <v>1999</v>
      </c>
      <c r="B33" s="652">
        <v>1.238</v>
      </c>
      <c r="C33" s="652">
        <v>1.272</v>
      </c>
      <c r="D33" s="652">
        <v>1.19</v>
      </c>
      <c r="E33" s="652">
        <v>11.038</v>
      </c>
      <c r="F33" s="652">
        <v>2.3110751999999999</v>
      </c>
      <c r="G33" s="652">
        <v>0.3929248000000003</v>
      </c>
      <c r="H33" s="673">
        <v>17.442</v>
      </c>
      <c r="I33" s="652">
        <v>-3.8119999999999998</v>
      </c>
    </row>
    <row r="34" spans="1:9">
      <c r="A34" s="649">
        <v>2000</v>
      </c>
      <c r="B34" s="650">
        <v>0.83209999999999995</v>
      </c>
      <c r="C34" s="650">
        <v>1.7645999999999999</v>
      </c>
      <c r="D34" s="650">
        <v>1.2950999999999999</v>
      </c>
      <c r="E34" s="650">
        <v>13.507099999999999</v>
      </c>
      <c r="F34" s="650">
        <v>1.38083775</v>
      </c>
      <c r="G34" s="650">
        <v>1.9052622499999998</v>
      </c>
      <c r="H34" s="672">
        <v>20.684999999999999</v>
      </c>
      <c r="I34" s="650">
        <v>-5.1675000000000004</v>
      </c>
    </row>
    <row r="35" spans="1:9">
      <c r="A35" s="651">
        <v>2001</v>
      </c>
      <c r="B35" s="652">
        <v>1.1459999999999999</v>
      </c>
      <c r="C35" s="652">
        <v>3.081</v>
      </c>
      <c r="D35" s="652">
        <v>1.113</v>
      </c>
      <c r="E35" s="652">
        <v>13.348000000000001</v>
      </c>
      <c r="F35" s="652">
        <v>1.0794940500000001</v>
      </c>
      <c r="G35" s="652">
        <v>0.12250594999999986</v>
      </c>
      <c r="H35" s="673">
        <v>19.89</v>
      </c>
      <c r="I35" s="652">
        <v>-3.93</v>
      </c>
    </row>
    <row r="36" spans="1:9">
      <c r="A36" s="649">
        <v>2002</v>
      </c>
      <c r="B36" s="650">
        <v>0</v>
      </c>
      <c r="C36" s="650">
        <v>1.956</v>
      </c>
      <c r="D36" s="650">
        <v>1.0449999999999999</v>
      </c>
      <c r="E36" s="650">
        <v>11.303000000000001</v>
      </c>
      <c r="F36" s="650">
        <v>3.6801438499999999</v>
      </c>
      <c r="G36" s="650">
        <v>0.1708561500000001</v>
      </c>
      <c r="H36" s="672">
        <v>18.155000000000001</v>
      </c>
      <c r="I36" s="650">
        <v>-3.4319999999999999</v>
      </c>
    </row>
    <row r="37" spans="1:9">
      <c r="A37" s="651">
        <v>2003</v>
      </c>
      <c r="B37" s="652">
        <v>0</v>
      </c>
      <c r="C37" s="652">
        <v>3.1139999999999999</v>
      </c>
      <c r="D37" s="652">
        <v>0.80700000000000005</v>
      </c>
      <c r="E37" s="652">
        <v>12.138999999999999</v>
      </c>
      <c r="F37" s="652">
        <v>3.8844626</v>
      </c>
      <c r="G37" s="652">
        <v>0.15053740000000015</v>
      </c>
      <c r="H37" s="673">
        <v>20.094999999999999</v>
      </c>
      <c r="I37" s="652">
        <v>-2.9489999999999998</v>
      </c>
    </row>
    <row r="38" spans="1:9">
      <c r="A38" s="649">
        <v>2004</v>
      </c>
      <c r="B38" s="650">
        <v>0</v>
      </c>
      <c r="C38" s="650">
        <v>1.6914226499999998</v>
      </c>
      <c r="D38" s="650">
        <v>0.87291259999999993</v>
      </c>
      <c r="E38" s="650">
        <v>12.48729305</v>
      </c>
      <c r="F38" s="650">
        <v>5.3743128499999999</v>
      </c>
      <c r="G38" s="650">
        <v>7.5784300000000471E-2</v>
      </c>
      <c r="H38" s="672">
        <v>20.501725449999999</v>
      </c>
      <c r="I38" s="650">
        <v>-4.5319750909999996</v>
      </c>
    </row>
    <row r="39" spans="1:9">
      <c r="A39" s="651">
        <v>2005</v>
      </c>
      <c r="B39" s="652">
        <v>0</v>
      </c>
      <c r="C39" s="652">
        <v>0.56693214999999997</v>
      </c>
      <c r="D39" s="652">
        <v>1.23608275</v>
      </c>
      <c r="E39" s="652">
        <v>10.821206349999999</v>
      </c>
      <c r="F39" s="652">
        <v>7.0562477999999995</v>
      </c>
      <c r="G39" s="652">
        <v>0.18345804999999998</v>
      </c>
      <c r="H39" s="673">
        <v>19.863927099999998</v>
      </c>
      <c r="I39" s="652">
        <v>-3.5893634552</v>
      </c>
    </row>
    <row r="40" spans="1:9">
      <c r="A40" s="649">
        <v>2006</v>
      </c>
      <c r="B40" s="650">
        <v>0</v>
      </c>
      <c r="C40" s="650">
        <v>0.28595529999999997</v>
      </c>
      <c r="D40" s="650">
        <v>1.0872774999999999</v>
      </c>
      <c r="E40" s="650">
        <v>10.5840385</v>
      </c>
      <c r="F40" s="650">
        <v>6.9516654999999998</v>
      </c>
      <c r="G40" s="650">
        <v>0.2073711</v>
      </c>
      <c r="H40" s="672">
        <v>19.116307899999999</v>
      </c>
      <c r="I40" s="650">
        <v>-4.5584368251999994</v>
      </c>
    </row>
    <row r="41" spans="1:9">
      <c r="A41" s="651">
        <v>2007</v>
      </c>
      <c r="B41" s="652">
        <v>0</v>
      </c>
      <c r="C41" s="652">
        <v>0.2841805</v>
      </c>
      <c r="D41" s="652">
        <v>1.1809491999999999</v>
      </c>
      <c r="E41" s="652">
        <v>10.3357756</v>
      </c>
      <c r="F41" s="652">
        <v>5.9075952000000003</v>
      </c>
      <c r="G41" s="652">
        <v>8.1970600000000005E-2</v>
      </c>
      <c r="H41" s="673">
        <v>17.790471099999998</v>
      </c>
      <c r="I41" s="652">
        <v>-3.6808362117999991</v>
      </c>
    </row>
    <row r="42" spans="1:9">
      <c r="A42" s="649">
        <v>2008</v>
      </c>
      <c r="B42" s="650">
        <v>0</v>
      </c>
      <c r="C42" s="650">
        <v>0</v>
      </c>
      <c r="D42" s="650">
        <v>2.1612746</v>
      </c>
      <c r="E42" s="650">
        <v>11.089366050000001</v>
      </c>
      <c r="F42" s="650">
        <v>7.0798404000000001</v>
      </c>
      <c r="G42" s="650">
        <v>0.33325865000000005</v>
      </c>
      <c r="H42" s="672">
        <v>20.788879250000001</v>
      </c>
      <c r="I42" s="650">
        <v>-5.3108318485999995</v>
      </c>
    </row>
    <row r="43" spans="1:9">
      <c r="A43" s="674">
        <v>2009</v>
      </c>
      <c r="B43" s="675">
        <v>0</v>
      </c>
      <c r="C43" s="675">
        <v>0</v>
      </c>
      <c r="D43" s="675">
        <v>2.44343295</v>
      </c>
      <c r="E43" s="675">
        <v>9.0275134000000001</v>
      </c>
      <c r="F43" s="675">
        <v>7.0835642500000002</v>
      </c>
      <c r="G43" s="675">
        <v>0.18556010000000001</v>
      </c>
      <c r="H43" s="676">
        <v>18.784588599999999</v>
      </c>
      <c r="I43" s="675">
        <v>-4.4306510004000002</v>
      </c>
    </row>
    <row r="44" spans="1:9">
      <c r="A44" s="649">
        <v>2010</v>
      </c>
      <c r="B44" s="650">
        <v>0</v>
      </c>
      <c r="C44" s="650">
        <v>0</v>
      </c>
      <c r="D44" s="650">
        <v>1.2286410000000001</v>
      </c>
      <c r="E44" s="650">
        <v>9.5204097000000001</v>
      </c>
      <c r="F44" s="650">
        <v>8.7052231500000001</v>
      </c>
      <c r="G44" s="650">
        <v>0.12480380000000001</v>
      </c>
      <c r="H44" s="672">
        <v>19.579077649999999</v>
      </c>
      <c r="I44" s="650">
        <v>-5.0665969999999998</v>
      </c>
    </row>
    <row r="45" spans="1:9">
      <c r="A45" s="653"/>
      <c r="B45" s="653"/>
      <c r="C45" s="653"/>
      <c r="D45" s="653"/>
      <c r="E45" s="653"/>
    </row>
    <row r="46" spans="1:9" ht="16.5" customHeight="1">
      <c r="A46" s="653" t="s">
        <v>200</v>
      </c>
    </row>
    <row r="47" spans="1:9">
      <c r="A47" s="707" t="s">
        <v>475</v>
      </c>
      <c r="B47" s="707"/>
      <c r="C47" s="707"/>
      <c r="D47" s="707"/>
      <c r="E47" s="707"/>
      <c r="F47" s="707"/>
      <c r="G47" s="707"/>
      <c r="H47" s="707"/>
      <c r="I47" s="707"/>
    </row>
    <row r="48" spans="1:9">
      <c r="B48" s="653"/>
      <c r="C48" s="653"/>
      <c r="D48" s="653"/>
      <c r="E48" s="653"/>
    </row>
  </sheetData>
  <mergeCells count="2">
    <mergeCell ref="A3:I3"/>
    <mergeCell ref="A47:I47"/>
  </mergeCells>
  <pageMargins left="0.70866141732283472" right="0.70866141732283472" top="0.74803149606299213" bottom="0.74803149606299213" header="0.31496062992125984" footer="0.31496062992125984"/>
  <pageSetup paperSize="9" scale="94" orientation="portrait" r:id="rId1"/>
  <headerFooter>
    <oddHeader>&amp;L&amp;G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1"/>
  <sheetViews>
    <sheetView topLeftCell="A16" zoomScaleNormal="100" workbookViewId="0">
      <selection activeCell="H13" sqref="H13"/>
    </sheetView>
  </sheetViews>
  <sheetFormatPr defaultColWidth="8.140625" defaultRowHeight="12.75"/>
  <cols>
    <col min="1" max="1" width="5.85546875" style="461" customWidth="1"/>
    <col min="2" max="4" width="13.28515625" style="462" customWidth="1"/>
    <col min="5" max="5" width="13.85546875" style="462" customWidth="1"/>
    <col min="6" max="6" width="12.5703125" style="462" customWidth="1"/>
    <col min="7" max="16384" width="8.140625" style="445"/>
  </cols>
  <sheetData>
    <row r="3" spans="1:7" ht="30.75" customHeight="1">
      <c r="A3" s="708" t="s">
        <v>434</v>
      </c>
      <c r="B3" s="708"/>
      <c r="C3" s="708"/>
      <c r="D3" s="708"/>
      <c r="E3" s="708"/>
      <c r="F3" s="708"/>
      <c r="G3" s="444"/>
    </row>
    <row r="5" spans="1:7" ht="15" customHeight="1">
      <c r="A5" s="446" t="s">
        <v>107</v>
      </c>
      <c r="B5" s="447" t="s">
        <v>291</v>
      </c>
      <c r="C5" s="447" t="s">
        <v>292</v>
      </c>
      <c r="D5" s="447" t="s">
        <v>130</v>
      </c>
      <c r="E5" s="447" t="s">
        <v>293</v>
      </c>
      <c r="F5" s="448" t="s">
        <v>141</v>
      </c>
    </row>
    <row r="6" spans="1:7">
      <c r="A6" s="449">
        <v>1985</v>
      </c>
      <c r="B6" s="450">
        <v>575</v>
      </c>
      <c r="C6" s="450">
        <v>1210</v>
      </c>
      <c r="D6" s="450">
        <v>700</v>
      </c>
      <c r="E6" s="450">
        <v>60</v>
      </c>
      <c r="F6" s="451">
        <v>2545</v>
      </c>
    </row>
    <row r="7" spans="1:7">
      <c r="A7" s="452">
        <v>1986</v>
      </c>
      <c r="B7" s="453">
        <v>630</v>
      </c>
      <c r="C7" s="453">
        <v>1270</v>
      </c>
      <c r="D7" s="453">
        <v>750</v>
      </c>
      <c r="E7" s="453">
        <v>50</v>
      </c>
      <c r="F7" s="454">
        <v>2700</v>
      </c>
    </row>
    <row r="8" spans="1:7">
      <c r="A8" s="449">
        <v>1987</v>
      </c>
      <c r="B8" s="450">
        <v>600</v>
      </c>
      <c r="C8" s="450">
        <v>1300</v>
      </c>
      <c r="D8" s="450">
        <v>850</v>
      </c>
      <c r="E8" s="450">
        <v>50</v>
      </c>
      <c r="F8" s="451">
        <v>2800</v>
      </c>
    </row>
    <row r="9" spans="1:7">
      <c r="A9" s="452">
        <v>1988</v>
      </c>
      <c r="B9" s="453">
        <v>555</v>
      </c>
      <c r="C9" s="453">
        <v>1205</v>
      </c>
      <c r="D9" s="453">
        <v>880</v>
      </c>
      <c r="E9" s="453">
        <v>40</v>
      </c>
      <c r="F9" s="454">
        <v>2680</v>
      </c>
    </row>
    <row r="10" spans="1:7">
      <c r="A10" s="449">
        <v>1989</v>
      </c>
      <c r="B10" s="450">
        <v>400</v>
      </c>
      <c r="C10" s="450">
        <v>880</v>
      </c>
      <c r="D10" s="450">
        <v>900</v>
      </c>
      <c r="E10" s="450">
        <v>30</v>
      </c>
      <c r="F10" s="451">
        <v>2210</v>
      </c>
    </row>
    <row r="11" spans="1:7">
      <c r="A11" s="452">
        <v>1990</v>
      </c>
      <c r="B11" s="453">
        <v>354</v>
      </c>
      <c r="C11" s="453">
        <v>810</v>
      </c>
      <c r="D11" s="453">
        <v>945</v>
      </c>
      <c r="E11" s="453">
        <v>30</v>
      </c>
      <c r="F11" s="454">
        <v>2139</v>
      </c>
    </row>
    <row r="12" spans="1:7">
      <c r="A12" s="449">
        <v>1991</v>
      </c>
      <c r="B12" s="450">
        <v>228</v>
      </c>
      <c r="C12" s="450">
        <v>984</v>
      </c>
      <c r="D12" s="450">
        <v>843</v>
      </c>
      <c r="E12" s="450">
        <v>30</v>
      </c>
      <c r="F12" s="451">
        <v>2085</v>
      </c>
    </row>
    <row r="13" spans="1:7">
      <c r="A13" s="452">
        <v>1992</v>
      </c>
      <c r="B13" s="453">
        <v>170</v>
      </c>
      <c r="C13" s="453">
        <v>890</v>
      </c>
      <c r="D13" s="453">
        <v>710</v>
      </c>
      <c r="E13" s="453">
        <v>30</v>
      </c>
      <c r="F13" s="454">
        <v>1800</v>
      </c>
    </row>
    <row r="14" spans="1:7">
      <c r="A14" s="449">
        <v>1993</v>
      </c>
      <c r="B14" s="450">
        <v>140</v>
      </c>
      <c r="C14" s="450">
        <v>890</v>
      </c>
      <c r="D14" s="450">
        <v>710</v>
      </c>
      <c r="E14" s="450">
        <v>20</v>
      </c>
      <c r="F14" s="451">
        <v>1760</v>
      </c>
    </row>
    <row r="15" spans="1:7">
      <c r="A15" s="452">
        <v>1994</v>
      </c>
      <c r="B15" s="453">
        <v>118</v>
      </c>
      <c r="C15" s="453">
        <v>916</v>
      </c>
      <c r="D15" s="453">
        <v>690</v>
      </c>
      <c r="E15" s="453">
        <v>15</v>
      </c>
      <c r="F15" s="454">
        <v>1739</v>
      </c>
    </row>
    <row r="16" spans="1:7">
      <c r="A16" s="449">
        <v>1995</v>
      </c>
      <c r="B16" s="450">
        <v>35</v>
      </c>
      <c r="C16" s="450">
        <v>800</v>
      </c>
      <c r="D16" s="450">
        <v>720</v>
      </c>
      <c r="E16" s="450">
        <v>5</v>
      </c>
      <c r="F16" s="451">
        <v>1560</v>
      </c>
    </row>
    <row r="17" spans="1:6">
      <c r="A17" s="452">
        <v>1996</v>
      </c>
      <c r="B17" s="453">
        <v>49</v>
      </c>
      <c r="C17" s="453">
        <v>1181</v>
      </c>
      <c r="D17" s="453">
        <v>718</v>
      </c>
      <c r="E17" s="453">
        <v>5</v>
      </c>
      <c r="F17" s="454">
        <v>1953</v>
      </c>
    </row>
    <row r="18" spans="1:6">
      <c r="A18" s="449">
        <v>1997</v>
      </c>
      <c r="B18" s="450">
        <v>20</v>
      </c>
      <c r="C18" s="450">
        <v>720</v>
      </c>
      <c r="D18" s="450">
        <v>705</v>
      </c>
      <c r="E18" s="450">
        <v>5</v>
      </c>
      <c r="F18" s="451">
        <v>1450</v>
      </c>
    </row>
    <row r="19" spans="1:6">
      <c r="A19" s="452">
        <v>1998</v>
      </c>
      <c r="B19" s="453">
        <v>5</v>
      </c>
      <c r="C19" s="453">
        <v>680</v>
      </c>
      <c r="D19" s="453">
        <v>720</v>
      </c>
      <c r="E19" s="453">
        <v>5</v>
      </c>
      <c r="F19" s="454">
        <v>1410</v>
      </c>
    </row>
    <row r="20" spans="1:6">
      <c r="A20" s="449">
        <v>1999</v>
      </c>
      <c r="B20" s="450">
        <v>4</v>
      </c>
      <c r="C20" s="450">
        <v>579</v>
      </c>
      <c r="D20" s="450">
        <v>655</v>
      </c>
      <c r="E20" s="450">
        <v>0</v>
      </c>
      <c r="F20" s="451">
        <v>1238</v>
      </c>
    </row>
    <row r="21" spans="1:6">
      <c r="A21" s="452">
        <v>2000</v>
      </c>
      <c r="B21" s="453">
        <v>1</v>
      </c>
      <c r="C21" s="453">
        <v>501</v>
      </c>
      <c r="D21" s="453">
        <v>836</v>
      </c>
      <c r="E21" s="453">
        <v>0</v>
      </c>
      <c r="F21" s="454">
        <v>1338</v>
      </c>
    </row>
    <row r="22" spans="1:6">
      <c r="A22" s="449">
        <v>2001</v>
      </c>
      <c r="B22" s="450">
        <v>2</v>
      </c>
      <c r="C22" s="450">
        <v>507</v>
      </c>
      <c r="D22" s="450">
        <v>899</v>
      </c>
      <c r="E22" s="450">
        <v>0</v>
      </c>
      <c r="F22" s="451">
        <v>1408</v>
      </c>
    </row>
    <row r="23" spans="1:6">
      <c r="A23" s="452">
        <v>2002</v>
      </c>
      <c r="B23" s="453">
        <v>1</v>
      </c>
      <c r="C23" s="453">
        <v>588</v>
      </c>
      <c r="D23" s="453">
        <v>931</v>
      </c>
      <c r="E23" s="453">
        <v>0</v>
      </c>
      <c r="F23" s="454">
        <v>1520</v>
      </c>
    </row>
    <row r="24" spans="1:6">
      <c r="A24" s="449">
        <v>2003</v>
      </c>
      <c r="B24" s="450">
        <v>2</v>
      </c>
      <c r="C24" s="450">
        <v>692</v>
      </c>
      <c r="D24" s="450">
        <v>874</v>
      </c>
      <c r="E24" s="450">
        <v>0</v>
      </c>
      <c r="F24" s="451">
        <v>1569</v>
      </c>
    </row>
    <row r="25" spans="1:6">
      <c r="A25" s="452">
        <v>2004</v>
      </c>
      <c r="B25" s="453">
        <v>1</v>
      </c>
      <c r="C25" s="453">
        <v>566</v>
      </c>
      <c r="D25" s="453">
        <v>973</v>
      </c>
      <c r="E25" s="453">
        <v>0</v>
      </c>
      <c r="F25" s="454">
        <v>1540</v>
      </c>
    </row>
    <row r="26" spans="1:6">
      <c r="A26" s="449">
        <v>2005</v>
      </c>
      <c r="B26" s="450">
        <v>0</v>
      </c>
      <c r="C26" s="450">
        <v>457</v>
      </c>
      <c r="D26" s="450">
        <v>950</v>
      </c>
      <c r="E26" s="450">
        <v>0</v>
      </c>
      <c r="F26" s="451">
        <v>1407</v>
      </c>
    </row>
    <row r="27" spans="1:6">
      <c r="A27" s="452">
        <v>2006</v>
      </c>
      <c r="B27" s="453">
        <v>1</v>
      </c>
      <c r="C27" s="453">
        <v>565</v>
      </c>
      <c r="D27" s="453">
        <v>958.91468025766062</v>
      </c>
      <c r="E27" s="453">
        <v>0</v>
      </c>
      <c r="F27" s="454">
        <v>1524.6508243888279</v>
      </c>
    </row>
    <row r="28" spans="1:6">
      <c r="A28" s="449">
        <v>2007</v>
      </c>
      <c r="B28" s="450">
        <v>0</v>
      </c>
      <c r="C28" s="450">
        <v>406</v>
      </c>
      <c r="D28" s="450">
        <v>968.50529688654046</v>
      </c>
      <c r="E28" s="450">
        <v>0</v>
      </c>
      <c r="F28" s="451">
        <v>1375</v>
      </c>
    </row>
    <row r="29" spans="1:6">
      <c r="A29" s="452">
        <v>2008</v>
      </c>
      <c r="B29" s="453">
        <v>0</v>
      </c>
      <c r="C29" s="453">
        <v>333</v>
      </c>
      <c r="D29" s="453">
        <v>957</v>
      </c>
      <c r="E29" s="453">
        <v>0</v>
      </c>
      <c r="F29" s="454">
        <v>1290</v>
      </c>
    </row>
    <row r="30" spans="1:6">
      <c r="A30" s="449">
        <v>2009</v>
      </c>
      <c r="B30" s="450">
        <v>0</v>
      </c>
      <c r="C30" s="450">
        <v>343</v>
      </c>
      <c r="D30" s="450">
        <v>569</v>
      </c>
      <c r="E30" s="450">
        <v>1</v>
      </c>
      <c r="F30" s="451">
        <v>913</v>
      </c>
    </row>
    <row r="31" spans="1:6">
      <c r="A31" s="455">
        <v>2010</v>
      </c>
      <c r="B31" s="456">
        <v>0</v>
      </c>
      <c r="C31" s="456">
        <v>438</v>
      </c>
      <c r="D31" s="456">
        <v>845</v>
      </c>
      <c r="E31" s="456">
        <v>2</v>
      </c>
      <c r="F31" s="457">
        <v>1284</v>
      </c>
    </row>
    <row r="32" spans="1:6" ht="14.45" customHeight="1">
      <c r="A32" s="458"/>
      <c r="B32" s="459"/>
      <c r="C32" s="459"/>
      <c r="D32" s="459"/>
      <c r="E32" s="459"/>
      <c r="F32" s="459"/>
    </row>
    <row r="33" spans="1:6" ht="15">
      <c r="A33" s="460" t="s">
        <v>200</v>
      </c>
      <c r="B33" s="459"/>
      <c r="C33" s="459"/>
      <c r="D33" s="459"/>
      <c r="E33" s="459"/>
      <c r="F33" s="459"/>
    </row>
    <row r="34" spans="1:6" ht="15.75">
      <c r="A34" s="458"/>
      <c r="B34" s="459"/>
      <c r="C34" s="459"/>
      <c r="D34" s="459"/>
      <c r="E34" s="459"/>
      <c r="F34" s="459"/>
    </row>
    <row r="35" spans="1:6" ht="15.75">
      <c r="A35" s="458"/>
      <c r="B35" s="459"/>
      <c r="C35" s="459"/>
      <c r="D35" s="459"/>
      <c r="E35" s="459"/>
      <c r="F35" s="459"/>
    </row>
    <row r="36" spans="1:6" ht="15.75">
      <c r="A36" s="458"/>
      <c r="B36" s="459"/>
      <c r="C36" s="459"/>
      <c r="D36" s="459"/>
      <c r="E36" s="459"/>
      <c r="F36" s="459"/>
    </row>
    <row r="37" spans="1:6" ht="15.75">
      <c r="A37" s="458"/>
      <c r="B37" s="459"/>
      <c r="C37" s="459"/>
      <c r="D37" s="459"/>
      <c r="E37" s="459"/>
      <c r="F37" s="459"/>
    </row>
    <row r="38" spans="1:6" ht="15.75">
      <c r="A38" s="458"/>
      <c r="B38" s="459"/>
      <c r="C38" s="459"/>
      <c r="D38" s="459"/>
      <c r="E38" s="459"/>
      <c r="F38" s="459"/>
    </row>
    <row r="39" spans="1:6" ht="15.75">
      <c r="A39" s="458"/>
      <c r="B39" s="459"/>
      <c r="C39" s="459"/>
      <c r="D39" s="459"/>
      <c r="E39" s="459"/>
      <c r="F39" s="459"/>
    </row>
    <row r="40" spans="1:6" ht="15.75">
      <c r="A40" s="458"/>
      <c r="B40" s="459"/>
      <c r="C40" s="459"/>
      <c r="D40" s="459"/>
      <c r="E40" s="459"/>
      <c r="F40" s="459"/>
    </row>
    <row r="41" spans="1:6" ht="15.75">
      <c r="A41" s="458"/>
      <c r="B41" s="459"/>
      <c r="C41" s="459"/>
      <c r="D41" s="459"/>
      <c r="E41" s="459"/>
      <c r="F41" s="459"/>
    </row>
    <row r="42" spans="1:6" ht="15.75">
      <c r="A42" s="458"/>
      <c r="B42" s="459"/>
      <c r="C42" s="459"/>
      <c r="D42" s="459"/>
      <c r="E42" s="459"/>
      <c r="F42" s="459"/>
    </row>
    <row r="43" spans="1:6" ht="15.75">
      <c r="A43" s="458"/>
      <c r="B43" s="459"/>
      <c r="C43" s="459"/>
      <c r="D43" s="459"/>
      <c r="E43" s="459"/>
      <c r="F43" s="459"/>
    </row>
    <row r="44" spans="1:6" ht="15.75">
      <c r="A44" s="458"/>
      <c r="B44" s="459"/>
      <c r="C44" s="459"/>
      <c r="D44" s="459"/>
      <c r="E44" s="459"/>
      <c r="F44" s="459"/>
    </row>
    <row r="45" spans="1:6" ht="15.75">
      <c r="A45" s="458"/>
      <c r="B45" s="459"/>
      <c r="C45" s="459"/>
      <c r="D45" s="459"/>
      <c r="E45" s="459"/>
      <c r="F45" s="459"/>
    </row>
    <row r="46" spans="1:6" ht="15.75">
      <c r="A46" s="458"/>
      <c r="B46" s="459"/>
      <c r="C46" s="459"/>
      <c r="D46" s="459"/>
      <c r="E46" s="459"/>
      <c r="F46" s="459"/>
    </row>
    <row r="47" spans="1:6" ht="15.75">
      <c r="A47" s="458"/>
      <c r="B47" s="459"/>
      <c r="C47" s="459"/>
      <c r="D47" s="459"/>
      <c r="E47" s="459"/>
      <c r="F47" s="459"/>
    </row>
    <row r="48" spans="1:6" ht="15.75">
      <c r="A48" s="458"/>
      <c r="B48" s="459"/>
      <c r="C48" s="459"/>
      <c r="D48" s="459"/>
      <c r="E48" s="459"/>
      <c r="F48" s="459"/>
    </row>
    <row r="49" spans="1:6" ht="15.75">
      <c r="A49" s="458"/>
      <c r="B49" s="459"/>
      <c r="C49" s="459"/>
      <c r="D49" s="459"/>
      <c r="E49" s="459"/>
      <c r="F49" s="459"/>
    </row>
    <row r="50" spans="1:6" ht="15.75">
      <c r="A50" s="458"/>
      <c r="B50" s="459"/>
      <c r="C50" s="459"/>
      <c r="D50" s="459"/>
      <c r="E50" s="459"/>
      <c r="F50" s="459"/>
    </row>
    <row r="51" spans="1:6" ht="15.75">
      <c r="A51" s="458"/>
      <c r="B51" s="459"/>
      <c r="C51" s="459"/>
      <c r="D51" s="459"/>
      <c r="E51" s="459"/>
      <c r="F51" s="459"/>
    </row>
    <row r="52" spans="1:6" ht="15.75">
      <c r="A52" s="458"/>
      <c r="B52" s="459"/>
      <c r="C52" s="459"/>
      <c r="D52" s="459"/>
      <c r="E52" s="459"/>
      <c r="F52" s="459"/>
    </row>
    <row r="53" spans="1:6" ht="15.75">
      <c r="A53" s="458"/>
      <c r="B53" s="459"/>
      <c r="C53" s="459"/>
      <c r="D53" s="459"/>
      <c r="E53" s="459"/>
      <c r="F53" s="459"/>
    </row>
    <row r="54" spans="1:6" ht="15.75">
      <c r="A54" s="458"/>
      <c r="B54" s="459"/>
      <c r="C54" s="459"/>
      <c r="D54" s="459"/>
      <c r="E54" s="459"/>
      <c r="F54" s="459"/>
    </row>
    <row r="55" spans="1:6" ht="15.75">
      <c r="A55" s="458"/>
      <c r="B55" s="459"/>
      <c r="C55" s="459"/>
      <c r="D55" s="459"/>
      <c r="E55" s="459"/>
      <c r="F55" s="459"/>
    </row>
    <row r="56" spans="1:6" ht="15.75">
      <c r="A56" s="458"/>
      <c r="B56" s="459"/>
      <c r="C56" s="459"/>
      <c r="D56" s="459"/>
      <c r="E56" s="459"/>
      <c r="F56" s="459"/>
    </row>
    <row r="57" spans="1:6" ht="15.75">
      <c r="A57" s="458"/>
      <c r="B57" s="459"/>
      <c r="C57" s="459"/>
      <c r="D57" s="459"/>
      <c r="E57" s="459"/>
      <c r="F57" s="459"/>
    </row>
    <row r="58" spans="1:6" ht="15.75">
      <c r="A58" s="458"/>
      <c r="B58" s="459"/>
      <c r="C58" s="459"/>
      <c r="D58" s="459"/>
      <c r="E58" s="459"/>
      <c r="F58" s="459"/>
    </row>
    <row r="59" spans="1:6" ht="15.75">
      <c r="A59" s="458"/>
      <c r="B59" s="459"/>
      <c r="C59" s="459"/>
      <c r="D59" s="459"/>
      <c r="E59" s="459"/>
      <c r="F59" s="459"/>
    </row>
    <row r="60" spans="1:6" ht="15.75">
      <c r="A60" s="458"/>
      <c r="B60" s="459"/>
      <c r="C60" s="459"/>
      <c r="D60" s="459"/>
      <c r="E60" s="459"/>
      <c r="F60" s="459"/>
    </row>
    <row r="61" spans="1:6" ht="15.75">
      <c r="A61" s="458"/>
      <c r="B61" s="459"/>
      <c r="C61" s="459"/>
      <c r="D61" s="459"/>
      <c r="E61" s="459"/>
      <c r="F61" s="459"/>
    </row>
    <row r="62" spans="1:6" ht="15.75">
      <c r="A62" s="458"/>
      <c r="B62" s="459"/>
      <c r="C62" s="459"/>
      <c r="D62" s="459"/>
      <c r="E62" s="459"/>
      <c r="F62" s="459"/>
    </row>
    <row r="63" spans="1:6" ht="15.75">
      <c r="A63" s="458"/>
      <c r="B63" s="459"/>
      <c r="C63" s="459"/>
      <c r="D63" s="459"/>
      <c r="E63" s="459"/>
      <c r="F63" s="459"/>
    </row>
    <row r="64" spans="1:6" ht="15.75">
      <c r="A64" s="458"/>
      <c r="B64" s="459"/>
      <c r="C64" s="459"/>
      <c r="D64" s="459"/>
      <c r="E64" s="459"/>
      <c r="F64" s="459"/>
    </row>
    <row r="65" spans="1:6" ht="15.75">
      <c r="A65" s="458"/>
      <c r="B65" s="459"/>
      <c r="C65" s="459"/>
      <c r="D65" s="459"/>
      <c r="E65" s="459"/>
      <c r="F65" s="459"/>
    </row>
    <row r="66" spans="1:6" ht="15.75">
      <c r="A66" s="458"/>
      <c r="B66" s="459"/>
      <c r="C66" s="459"/>
      <c r="D66" s="459"/>
      <c r="E66" s="459"/>
      <c r="F66" s="459"/>
    </row>
    <row r="67" spans="1:6" ht="15.75">
      <c r="A67" s="458"/>
      <c r="B67" s="459"/>
      <c r="C67" s="459"/>
      <c r="D67" s="459"/>
      <c r="E67" s="459"/>
      <c r="F67" s="459"/>
    </row>
    <row r="68" spans="1:6" ht="15.75">
      <c r="A68" s="458"/>
      <c r="B68" s="459"/>
      <c r="C68" s="459"/>
      <c r="D68" s="459"/>
      <c r="E68" s="459"/>
      <c r="F68" s="459"/>
    </row>
    <row r="69" spans="1:6" ht="15.75">
      <c r="A69" s="458"/>
      <c r="B69" s="459"/>
      <c r="C69" s="459"/>
      <c r="D69" s="459"/>
      <c r="E69" s="459"/>
      <c r="F69" s="459"/>
    </row>
    <row r="70" spans="1:6" ht="15.75">
      <c r="A70" s="458"/>
      <c r="B70" s="459"/>
      <c r="C70" s="459"/>
      <c r="D70" s="459"/>
      <c r="E70" s="459"/>
      <c r="F70" s="459"/>
    </row>
    <row r="71" spans="1:6" ht="15.75">
      <c r="A71" s="458"/>
      <c r="B71" s="459"/>
      <c r="C71" s="459"/>
      <c r="D71" s="459"/>
      <c r="E71" s="459"/>
      <c r="F71" s="459"/>
    </row>
    <row r="72" spans="1:6" ht="15.75">
      <c r="A72" s="458"/>
      <c r="B72" s="459"/>
      <c r="C72" s="459"/>
      <c r="D72" s="459"/>
      <c r="E72" s="459"/>
      <c r="F72" s="459"/>
    </row>
    <row r="73" spans="1:6" ht="15.75">
      <c r="A73" s="458"/>
      <c r="B73" s="459"/>
      <c r="C73" s="459"/>
      <c r="D73" s="459"/>
      <c r="E73" s="459"/>
      <c r="F73" s="459"/>
    </row>
    <row r="74" spans="1:6" ht="15.75">
      <c r="A74" s="458"/>
      <c r="B74" s="459"/>
      <c r="C74" s="459"/>
      <c r="D74" s="459"/>
      <c r="E74" s="459"/>
      <c r="F74" s="459"/>
    </row>
    <row r="75" spans="1:6" ht="15.75">
      <c r="A75" s="458"/>
      <c r="B75" s="459"/>
      <c r="C75" s="459"/>
      <c r="D75" s="459"/>
      <c r="E75" s="459"/>
      <c r="F75" s="459"/>
    </row>
    <row r="76" spans="1:6" ht="15.75">
      <c r="A76" s="458"/>
      <c r="B76" s="459"/>
      <c r="C76" s="459"/>
      <c r="D76" s="459"/>
      <c r="E76" s="459"/>
      <c r="F76" s="459"/>
    </row>
    <row r="77" spans="1:6" ht="15.75">
      <c r="A77" s="458"/>
      <c r="B77" s="459"/>
      <c r="C77" s="459"/>
      <c r="D77" s="459"/>
      <c r="E77" s="459"/>
      <c r="F77" s="459"/>
    </row>
    <row r="78" spans="1:6" ht="15.75">
      <c r="A78" s="458"/>
      <c r="B78" s="459"/>
      <c r="C78" s="459"/>
      <c r="D78" s="459"/>
      <c r="E78" s="459"/>
      <c r="F78" s="459"/>
    </row>
    <row r="79" spans="1:6" ht="15.75">
      <c r="A79" s="458"/>
      <c r="B79" s="459"/>
      <c r="C79" s="459"/>
      <c r="D79" s="459"/>
      <c r="E79" s="459"/>
      <c r="F79" s="459"/>
    </row>
    <row r="80" spans="1:6" ht="15.75">
      <c r="A80" s="458"/>
      <c r="B80" s="459"/>
      <c r="C80" s="459"/>
      <c r="D80" s="459"/>
      <c r="E80" s="459"/>
      <c r="F80" s="459"/>
    </row>
    <row r="81" spans="1:6" ht="15.75">
      <c r="A81" s="458"/>
      <c r="B81" s="459"/>
      <c r="C81" s="459"/>
      <c r="D81" s="459"/>
      <c r="E81" s="459"/>
      <c r="F81" s="459"/>
    </row>
    <row r="82" spans="1:6" ht="15.75">
      <c r="A82" s="458"/>
      <c r="B82" s="459"/>
      <c r="C82" s="459"/>
      <c r="D82" s="459"/>
      <c r="E82" s="459"/>
      <c r="F82" s="459"/>
    </row>
    <row r="83" spans="1:6" ht="15.75">
      <c r="A83" s="458"/>
      <c r="B83" s="459"/>
      <c r="C83" s="459"/>
      <c r="D83" s="459"/>
      <c r="E83" s="459"/>
      <c r="F83" s="459"/>
    </row>
    <row r="84" spans="1:6" ht="15.75">
      <c r="A84" s="458"/>
      <c r="B84" s="459"/>
      <c r="C84" s="459"/>
      <c r="D84" s="459"/>
      <c r="E84" s="459"/>
      <c r="F84" s="459"/>
    </row>
    <row r="85" spans="1:6" ht="15.75">
      <c r="A85" s="458"/>
      <c r="B85" s="459"/>
      <c r="C85" s="459"/>
      <c r="D85" s="459"/>
      <c r="E85" s="459"/>
      <c r="F85" s="459"/>
    </row>
    <row r="86" spans="1:6" ht="15.75">
      <c r="A86" s="458"/>
      <c r="B86" s="459"/>
      <c r="C86" s="459"/>
      <c r="D86" s="459"/>
      <c r="E86" s="459"/>
      <c r="F86" s="459"/>
    </row>
    <row r="87" spans="1:6" ht="15.75">
      <c r="A87" s="458"/>
      <c r="B87" s="459"/>
      <c r="C87" s="459"/>
      <c r="D87" s="459"/>
      <c r="E87" s="459"/>
      <c r="F87" s="459"/>
    </row>
    <row r="88" spans="1:6" ht="15.75">
      <c r="A88" s="458"/>
      <c r="B88" s="459"/>
      <c r="C88" s="459"/>
      <c r="D88" s="459"/>
      <c r="E88" s="459"/>
      <c r="F88" s="459"/>
    </row>
    <row r="89" spans="1:6" ht="15.75">
      <c r="A89" s="458"/>
      <c r="B89" s="459"/>
      <c r="C89" s="459"/>
      <c r="D89" s="459"/>
      <c r="E89" s="459"/>
      <c r="F89" s="459"/>
    </row>
    <row r="90" spans="1:6" ht="15.75">
      <c r="A90" s="458"/>
      <c r="B90" s="459"/>
      <c r="C90" s="459"/>
      <c r="D90" s="459"/>
      <c r="E90" s="459"/>
      <c r="F90" s="459"/>
    </row>
    <row r="91" spans="1:6" ht="15.75">
      <c r="A91" s="458"/>
      <c r="B91" s="459"/>
      <c r="C91" s="459"/>
      <c r="D91" s="459"/>
      <c r="E91" s="459"/>
      <c r="F91" s="459"/>
    </row>
    <row r="92" spans="1:6" ht="15.75">
      <c r="A92" s="458"/>
      <c r="B92" s="459"/>
      <c r="C92" s="459"/>
      <c r="D92" s="459"/>
      <c r="E92" s="459"/>
      <c r="F92" s="459"/>
    </row>
    <row r="93" spans="1:6" ht="15.75">
      <c r="A93" s="458"/>
      <c r="B93" s="459"/>
      <c r="C93" s="459"/>
      <c r="D93" s="459"/>
      <c r="E93" s="459"/>
      <c r="F93" s="459"/>
    </row>
    <row r="94" spans="1:6" ht="15.75">
      <c r="A94" s="458"/>
      <c r="B94" s="459"/>
      <c r="C94" s="459"/>
      <c r="D94" s="459"/>
      <c r="E94" s="459"/>
      <c r="F94" s="459"/>
    </row>
    <row r="95" spans="1:6" ht="15.75">
      <c r="A95" s="458"/>
      <c r="B95" s="459"/>
      <c r="C95" s="459"/>
      <c r="D95" s="459"/>
      <c r="E95" s="459"/>
      <c r="F95" s="459"/>
    </row>
    <row r="96" spans="1:6" ht="15.75">
      <c r="A96" s="458"/>
      <c r="B96" s="459"/>
      <c r="C96" s="459"/>
      <c r="D96" s="459"/>
      <c r="E96" s="459"/>
      <c r="F96" s="459"/>
    </row>
    <row r="97" spans="1:6" ht="15.75">
      <c r="A97" s="458"/>
      <c r="B97" s="459"/>
      <c r="C97" s="459"/>
      <c r="D97" s="459"/>
      <c r="E97" s="459"/>
      <c r="F97" s="459"/>
    </row>
    <row r="98" spans="1:6" ht="15.75">
      <c r="A98" s="458"/>
      <c r="B98" s="459"/>
      <c r="C98" s="459"/>
      <c r="D98" s="459"/>
      <c r="E98" s="459"/>
      <c r="F98" s="459"/>
    </row>
    <row r="99" spans="1:6" ht="15.75">
      <c r="A99" s="458"/>
      <c r="B99" s="459"/>
      <c r="C99" s="459"/>
      <c r="D99" s="459"/>
      <c r="E99" s="459"/>
      <c r="F99" s="459"/>
    </row>
    <row r="100" spans="1:6" ht="15.75">
      <c r="A100" s="458"/>
      <c r="B100" s="459"/>
      <c r="C100" s="459"/>
      <c r="D100" s="459"/>
      <c r="E100" s="459"/>
      <c r="F100" s="459"/>
    </row>
    <row r="101" spans="1:6" ht="15.75">
      <c r="A101" s="458"/>
      <c r="B101" s="459"/>
      <c r="C101" s="459"/>
      <c r="D101" s="459"/>
      <c r="E101" s="459"/>
      <c r="F101" s="459"/>
    </row>
    <row r="102" spans="1:6" ht="15.75">
      <c r="A102" s="458"/>
      <c r="B102" s="459"/>
      <c r="C102" s="459"/>
      <c r="D102" s="459"/>
      <c r="E102" s="459"/>
      <c r="F102" s="459"/>
    </row>
    <row r="103" spans="1:6" ht="15.75">
      <c r="A103" s="458"/>
      <c r="B103" s="459"/>
      <c r="C103" s="459"/>
      <c r="D103" s="459"/>
      <c r="E103" s="459"/>
      <c r="F103" s="459"/>
    </row>
    <row r="104" spans="1:6" ht="15.75">
      <c r="A104" s="458"/>
      <c r="B104" s="459"/>
      <c r="C104" s="459"/>
      <c r="D104" s="459"/>
      <c r="E104" s="459"/>
      <c r="F104" s="459"/>
    </row>
    <row r="105" spans="1:6" ht="15.75">
      <c r="A105" s="458"/>
      <c r="B105" s="459"/>
      <c r="C105" s="459"/>
      <c r="D105" s="459"/>
      <c r="E105" s="459"/>
      <c r="F105" s="459"/>
    </row>
    <row r="106" spans="1:6" ht="15.75">
      <c r="A106" s="458"/>
      <c r="B106" s="459"/>
      <c r="C106" s="459"/>
      <c r="D106" s="459"/>
      <c r="E106" s="459"/>
      <c r="F106" s="459"/>
    </row>
    <row r="107" spans="1:6" ht="15.75">
      <c r="A107" s="458"/>
      <c r="B107" s="459"/>
      <c r="C107" s="459"/>
      <c r="D107" s="459"/>
      <c r="E107" s="459"/>
      <c r="F107" s="459"/>
    </row>
    <row r="108" spans="1:6" ht="15.75">
      <c r="A108" s="458"/>
      <c r="B108" s="459"/>
      <c r="C108" s="459"/>
      <c r="D108" s="459"/>
      <c r="E108" s="459"/>
      <c r="F108" s="459"/>
    </row>
    <row r="109" spans="1:6" ht="15.75">
      <c r="A109" s="458"/>
      <c r="B109" s="459"/>
      <c r="C109" s="459"/>
      <c r="D109" s="459"/>
      <c r="E109" s="459"/>
      <c r="F109" s="459"/>
    </row>
    <row r="110" spans="1:6" ht="15.75">
      <c r="A110" s="458"/>
      <c r="B110" s="459"/>
      <c r="C110" s="459"/>
      <c r="D110" s="459"/>
      <c r="E110" s="459"/>
      <c r="F110" s="459"/>
    </row>
    <row r="111" spans="1:6" ht="15.75">
      <c r="A111" s="458"/>
      <c r="B111" s="459"/>
      <c r="C111" s="459"/>
      <c r="D111" s="459"/>
      <c r="E111" s="459"/>
      <c r="F111" s="459"/>
    </row>
    <row r="112" spans="1:6" ht="15.75">
      <c r="A112" s="458"/>
      <c r="B112" s="459"/>
      <c r="C112" s="459"/>
      <c r="D112" s="459"/>
      <c r="E112" s="459"/>
      <c r="F112" s="459"/>
    </row>
    <row r="113" spans="1:6" ht="15.75">
      <c r="A113" s="458"/>
      <c r="B113" s="459"/>
      <c r="C113" s="459"/>
      <c r="D113" s="459"/>
      <c r="E113" s="459"/>
      <c r="F113" s="459"/>
    </row>
    <row r="114" spans="1:6" ht="15.75">
      <c r="A114" s="458"/>
      <c r="B114" s="459"/>
      <c r="C114" s="459"/>
      <c r="D114" s="459"/>
      <c r="E114" s="459"/>
      <c r="F114" s="459"/>
    </row>
    <row r="115" spans="1:6" ht="15.75">
      <c r="A115" s="458"/>
      <c r="B115" s="459"/>
      <c r="C115" s="459"/>
      <c r="D115" s="459"/>
      <c r="E115" s="459"/>
      <c r="F115" s="459"/>
    </row>
    <row r="116" spans="1:6" ht="15.75">
      <c r="A116" s="458"/>
      <c r="B116" s="459"/>
      <c r="C116" s="459"/>
      <c r="D116" s="459"/>
      <c r="E116" s="459"/>
      <c r="F116" s="459"/>
    </row>
    <row r="117" spans="1:6" ht="15.75">
      <c r="A117" s="458"/>
      <c r="B117" s="459"/>
      <c r="C117" s="459"/>
      <c r="D117" s="459"/>
      <c r="E117" s="459"/>
      <c r="F117" s="459"/>
    </row>
    <row r="118" spans="1:6" ht="15.75">
      <c r="A118" s="458"/>
      <c r="B118" s="459"/>
      <c r="C118" s="459"/>
      <c r="D118" s="459"/>
      <c r="E118" s="459"/>
      <c r="F118" s="459"/>
    </row>
    <row r="119" spans="1:6" ht="15.75">
      <c r="A119" s="458"/>
      <c r="B119" s="459"/>
      <c r="C119" s="459"/>
      <c r="D119" s="459"/>
      <c r="E119" s="459"/>
      <c r="F119" s="459"/>
    </row>
    <row r="120" spans="1:6" ht="15.75">
      <c r="A120" s="458"/>
      <c r="B120" s="459"/>
      <c r="C120" s="459"/>
      <c r="D120" s="459"/>
      <c r="E120" s="459"/>
      <c r="F120" s="459"/>
    </row>
    <row r="121" spans="1:6" ht="15.75">
      <c r="A121" s="458"/>
      <c r="B121" s="459"/>
      <c r="C121" s="459"/>
      <c r="D121" s="459"/>
      <c r="E121" s="459"/>
      <c r="F121" s="459"/>
    </row>
    <row r="122" spans="1:6" ht="15.75">
      <c r="A122" s="458"/>
      <c r="B122" s="459"/>
      <c r="C122" s="459"/>
      <c r="D122" s="459"/>
      <c r="E122" s="459"/>
      <c r="F122" s="459"/>
    </row>
    <row r="123" spans="1:6" ht="15.75">
      <c r="A123" s="458"/>
      <c r="B123" s="459"/>
      <c r="C123" s="459"/>
      <c r="D123" s="459"/>
      <c r="E123" s="459"/>
      <c r="F123" s="459"/>
    </row>
    <row r="124" spans="1:6" ht="15.75">
      <c r="A124" s="458"/>
      <c r="B124" s="459"/>
      <c r="C124" s="459"/>
      <c r="D124" s="459"/>
      <c r="E124" s="459"/>
      <c r="F124" s="459"/>
    </row>
    <row r="125" spans="1:6" ht="15.75">
      <c r="A125" s="458"/>
      <c r="B125" s="459"/>
      <c r="C125" s="459"/>
      <c r="D125" s="459"/>
      <c r="E125" s="459"/>
      <c r="F125" s="459"/>
    </row>
    <row r="126" spans="1:6" ht="15.75">
      <c r="A126" s="458"/>
      <c r="B126" s="459"/>
      <c r="C126" s="459"/>
      <c r="D126" s="459"/>
      <c r="E126" s="459"/>
      <c r="F126" s="459"/>
    </row>
    <row r="127" spans="1:6" ht="15.75">
      <c r="A127" s="458"/>
      <c r="B127" s="459"/>
      <c r="C127" s="459"/>
      <c r="D127" s="459"/>
      <c r="E127" s="459"/>
      <c r="F127" s="459"/>
    </row>
    <row r="128" spans="1:6" ht="15.75">
      <c r="A128" s="458"/>
      <c r="B128" s="459"/>
      <c r="C128" s="459"/>
      <c r="D128" s="459"/>
      <c r="E128" s="459"/>
      <c r="F128" s="459"/>
    </row>
    <row r="129" spans="1:6" ht="15.75">
      <c r="A129" s="458"/>
      <c r="B129" s="459"/>
      <c r="C129" s="459"/>
      <c r="D129" s="459"/>
      <c r="E129" s="459"/>
      <c r="F129" s="459"/>
    </row>
    <row r="130" spans="1:6" ht="15.75">
      <c r="A130" s="458"/>
      <c r="B130" s="459"/>
      <c r="C130" s="459"/>
      <c r="D130" s="459"/>
      <c r="E130" s="459"/>
      <c r="F130" s="459"/>
    </row>
    <row r="131" spans="1:6" ht="15.75">
      <c r="A131" s="458"/>
      <c r="B131" s="459"/>
      <c r="C131" s="459"/>
      <c r="D131" s="459"/>
      <c r="E131" s="459"/>
      <c r="F131" s="459"/>
    </row>
    <row r="132" spans="1:6" ht="15.75">
      <c r="A132" s="458"/>
      <c r="B132" s="459"/>
      <c r="C132" s="459"/>
      <c r="D132" s="459"/>
      <c r="E132" s="459"/>
      <c r="F132" s="459"/>
    </row>
    <row r="133" spans="1:6" ht="15.75">
      <c r="A133" s="458"/>
      <c r="B133" s="459"/>
      <c r="C133" s="459"/>
      <c r="D133" s="459"/>
      <c r="E133" s="459"/>
      <c r="F133" s="459"/>
    </row>
    <row r="134" spans="1:6" ht="15.75">
      <c r="A134" s="458"/>
      <c r="B134" s="459"/>
      <c r="C134" s="459"/>
      <c r="D134" s="459"/>
      <c r="E134" s="459"/>
      <c r="F134" s="459"/>
    </row>
    <row r="135" spans="1:6" ht="15.75">
      <c r="A135" s="458"/>
      <c r="B135" s="459"/>
      <c r="C135" s="459"/>
      <c r="D135" s="459"/>
      <c r="E135" s="459"/>
      <c r="F135" s="459"/>
    </row>
    <row r="136" spans="1:6" ht="15.75">
      <c r="A136" s="458"/>
      <c r="B136" s="459"/>
      <c r="C136" s="459"/>
      <c r="D136" s="459"/>
      <c r="E136" s="459"/>
      <c r="F136" s="459"/>
    </row>
    <row r="137" spans="1:6" ht="15.75">
      <c r="A137" s="458"/>
      <c r="B137" s="459"/>
      <c r="C137" s="459"/>
      <c r="D137" s="459"/>
      <c r="E137" s="459"/>
      <c r="F137" s="459"/>
    </row>
    <row r="138" spans="1:6" ht="15.75">
      <c r="A138" s="458"/>
      <c r="B138" s="459"/>
      <c r="C138" s="459"/>
      <c r="D138" s="459"/>
      <c r="E138" s="459"/>
      <c r="F138" s="459"/>
    </row>
    <row r="139" spans="1:6" ht="15.75">
      <c r="A139" s="458"/>
      <c r="B139" s="459"/>
      <c r="C139" s="459"/>
      <c r="D139" s="459"/>
      <c r="E139" s="459"/>
      <c r="F139" s="459"/>
    </row>
    <row r="140" spans="1:6" ht="15.75">
      <c r="A140" s="458"/>
      <c r="B140" s="459"/>
      <c r="C140" s="459"/>
      <c r="D140" s="459"/>
      <c r="E140" s="459"/>
      <c r="F140" s="459"/>
    </row>
    <row r="141" spans="1:6" ht="15.75">
      <c r="A141" s="458"/>
      <c r="B141" s="459"/>
      <c r="C141" s="459"/>
      <c r="D141" s="459"/>
      <c r="E141" s="459"/>
      <c r="F141" s="459"/>
    </row>
    <row r="142" spans="1:6" ht="15.75">
      <c r="A142" s="458"/>
      <c r="B142" s="459"/>
      <c r="C142" s="459"/>
      <c r="D142" s="459"/>
      <c r="E142" s="459"/>
      <c r="F142" s="459"/>
    </row>
    <row r="143" spans="1:6" ht="15.75">
      <c r="A143" s="458"/>
      <c r="B143" s="459"/>
      <c r="C143" s="459"/>
      <c r="D143" s="459"/>
      <c r="E143" s="459"/>
      <c r="F143" s="459"/>
    </row>
    <row r="144" spans="1:6" ht="15.75">
      <c r="A144" s="458"/>
      <c r="B144" s="459"/>
      <c r="C144" s="459"/>
      <c r="D144" s="459"/>
      <c r="E144" s="459"/>
      <c r="F144" s="459"/>
    </row>
    <row r="145" spans="1:6" ht="15.75">
      <c r="A145" s="458"/>
      <c r="B145" s="459"/>
      <c r="C145" s="459"/>
      <c r="D145" s="459"/>
      <c r="E145" s="459"/>
      <c r="F145" s="459"/>
    </row>
    <row r="146" spans="1:6" ht="15.75">
      <c r="A146" s="458"/>
      <c r="B146" s="459"/>
      <c r="C146" s="459"/>
      <c r="D146" s="459"/>
      <c r="E146" s="459"/>
      <c r="F146" s="459"/>
    </row>
    <row r="147" spans="1:6" ht="15.75">
      <c r="A147" s="458"/>
      <c r="B147" s="459"/>
      <c r="C147" s="459"/>
      <c r="D147" s="459"/>
      <c r="E147" s="459"/>
      <c r="F147" s="459"/>
    </row>
    <row r="148" spans="1:6" ht="15.75">
      <c r="A148" s="458"/>
      <c r="B148" s="459"/>
      <c r="C148" s="459"/>
      <c r="D148" s="459"/>
      <c r="E148" s="459"/>
      <c r="F148" s="459"/>
    </row>
    <row r="149" spans="1:6" ht="15.75">
      <c r="A149" s="458"/>
      <c r="B149" s="459"/>
      <c r="C149" s="459"/>
      <c r="D149" s="459"/>
      <c r="E149" s="459"/>
      <c r="F149" s="459"/>
    </row>
    <row r="150" spans="1:6" ht="15.75">
      <c r="A150" s="458"/>
      <c r="B150" s="459"/>
      <c r="C150" s="459"/>
      <c r="D150" s="459"/>
      <c r="E150" s="459"/>
      <c r="F150" s="459"/>
    </row>
    <row r="151" spans="1:6" ht="15.75">
      <c r="A151" s="458"/>
      <c r="B151" s="459"/>
      <c r="C151" s="459"/>
      <c r="D151" s="459"/>
      <c r="E151" s="459"/>
      <c r="F151" s="459"/>
    </row>
    <row r="152" spans="1:6" ht="15.75">
      <c r="A152" s="458"/>
      <c r="B152" s="459"/>
      <c r="C152" s="459"/>
      <c r="D152" s="459"/>
      <c r="E152" s="459"/>
      <c r="F152" s="459"/>
    </row>
    <row r="153" spans="1:6" ht="15.75">
      <c r="A153" s="458"/>
      <c r="B153" s="459"/>
      <c r="C153" s="459"/>
      <c r="D153" s="459"/>
      <c r="E153" s="459"/>
      <c r="F153" s="459"/>
    </row>
    <row r="154" spans="1:6" ht="15.75">
      <c r="A154" s="458"/>
      <c r="B154" s="459"/>
      <c r="C154" s="459"/>
      <c r="D154" s="459"/>
      <c r="E154" s="459"/>
      <c r="F154" s="459"/>
    </row>
    <row r="155" spans="1:6" ht="15.75">
      <c r="A155" s="458"/>
      <c r="B155" s="459"/>
      <c r="C155" s="459"/>
      <c r="D155" s="459"/>
      <c r="E155" s="459"/>
      <c r="F155" s="459"/>
    </row>
    <row r="156" spans="1:6" ht="15.75">
      <c r="A156" s="458"/>
      <c r="B156" s="459"/>
      <c r="C156" s="459"/>
      <c r="D156" s="459"/>
      <c r="E156" s="459"/>
      <c r="F156" s="459"/>
    </row>
    <row r="157" spans="1:6" ht="15.75">
      <c r="A157" s="458"/>
      <c r="B157" s="459"/>
      <c r="C157" s="459"/>
      <c r="D157" s="459"/>
      <c r="E157" s="459"/>
      <c r="F157" s="459"/>
    </row>
    <row r="158" spans="1:6" ht="15.75">
      <c r="A158" s="458"/>
      <c r="B158" s="459"/>
      <c r="C158" s="459"/>
      <c r="D158" s="459"/>
      <c r="E158" s="459"/>
      <c r="F158" s="459"/>
    </row>
    <row r="159" spans="1:6" ht="15.75">
      <c r="A159" s="458"/>
      <c r="B159" s="459"/>
      <c r="C159" s="459"/>
      <c r="D159" s="459"/>
      <c r="E159" s="459"/>
      <c r="F159" s="459"/>
    </row>
    <row r="160" spans="1:6" ht="15.75">
      <c r="A160" s="458"/>
      <c r="B160" s="459"/>
      <c r="C160" s="459"/>
      <c r="D160" s="459"/>
      <c r="E160" s="459"/>
      <c r="F160" s="459"/>
    </row>
    <row r="161" spans="1:6" ht="15.75">
      <c r="A161" s="458"/>
      <c r="B161" s="459"/>
      <c r="C161" s="459"/>
      <c r="D161" s="459"/>
      <c r="E161" s="459"/>
      <c r="F161" s="459"/>
    </row>
    <row r="162" spans="1:6" ht="15.75">
      <c r="A162" s="458"/>
      <c r="B162" s="459"/>
      <c r="C162" s="459"/>
      <c r="D162" s="459"/>
      <c r="E162" s="459"/>
      <c r="F162" s="459"/>
    </row>
    <row r="163" spans="1:6" ht="15.75">
      <c r="A163" s="458"/>
      <c r="B163" s="459"/>
      <c r="C163" s="459"/>
      <c r="D163" s="459"/>
      <c r="E163" s="459"/>
      <c r="F163" s="459"/>
    </row>
    <row r="164" spans="1:6" ht="15.75">
      <c r="A164" s="458"/>
      <c r="B164" s="459"/>
      <c r="C164" s="459"/>
      <c r="D164" s="459"/>
      <c r="E164" s="459"/>
      <c r="F164" s="459"/>
    </row>
    <row r="165" spans="1:6" ht="15.75">
      <c r="A165" s="458"/>
      <c r="B165" s="459"/>
      <c r="C165" s="459"/>
      <c r="D165" s="459"/>
      <c r="E165" s="459"/>
      <c r="F165" s="459"/>
    </row>
    <row r="166" spans="1:6" ht="15.75">
      <c r="A166" s="458"/>
      <c r="B166" s="459"/>
      <c r="C166" s="459"/>
      <c r="D166" s="459"/>
      <c r="E166" s="459"/>
      <c r="F166" s="459"/>
    </row>
    <row r="167" spans="1:6" ht="15.75">
      <c r="A167" s="458"/>
      <c r="B167" s="459"/>
      <c r="C167" s="459"/>
      <c r="D167" s="459"/>
      <c r="E167" s="459"/>
      <c r="F167" s="459"/>
    </row>
    <row r="168" spans="1:6" ht="15.75">
      <c r="A168" s="458"/>
      <c r="B168" s="459"/>
      <c r="C168" s="459"/>
      <c r="D168" s="459"/>
      <c r="E168" s="459"/>
      <c r="F168" s="459"/>
    </row>
    <row r="169" spans="1:6" ht="15.75">
      <c r="A169" s="458"/>
      <c r="B169" s="459"/>
      <c r="C169" s="459"/>
      <c r="D169" s="459"/>
      <c r="E169" s="459"/>
      <c r="F169" s="459"/>
    </row>
    <row r="170" spans="1:6" ht="15.75">
      <c r="A170" s="458"/>
      <c r="B170" s="459"/>
      <c r="C170" s="459"/>
      <c r="D170" s="459"/>
      <c r="E170" s="459"/>
      <c r="F170" s="459"/>
    </row>
    <row r="171" spans="1:6" ht="15.75">
      <c r="A171" s="458"/>
      <c r="B171" s="459"/>
      <c r="C171" s="459"/>
      <c r="D171" s="459"/>
      <c r="E171" s="459"/>
      <c r="F171" s="459"/>
    </row>
    <row r="172" spans="1:6" ht="15.75">
      <c r="A172" s="458"/>
      <c r="B172" s="459"/>
      <c r="C172" s="459"/>
      <c r="D172" s="459"/>
      <c r="E172" s="459"/>
      <c r="F172" s="459"/>
    </row>
    <row r="173" spans="1:6" ht="15.75">
      <c r="A173" s="458"/>
      <c r="B173" s="459"/>
      <c r="C173" s="459"/>
      <c r="D173" s="459"/>
      <c r="E173" s="459"/>
      <c r="F173" s="459"/>
    </row>
    <row r="174" spans="1:6" ht="15.75">
      <c r="A174" s="458"/>
      <c r="B174" s="459"/>
      <c r="C174" s="459"/>
      <c r="D174" s="459"/>
      <c r="E174" s="459"/>
      <c r="F174" s="459"/>
    </row>
    <row r="175" spans="1:6" ht="15.75">
      <c r="A175" s="458"/>
      <c r="B175" s="459"/>
      <c r="C175" s="459"/>
      <c r="D175" s="459"/>
      <c r="E175" s="459"/>
      <c r="F175" s="459"/>
    </row>
    <row r="176" spans="1:6" ht="15.75">
      <c r="A176" s="458"/>
      <c r="B176" s="459"/>
      <c r="C176" s="459"/>
      <c r="D176" s="459"/>
      <c r="E176" s="459"/>
      <c r="F176" s="459"/>
    </row>
    <row r="177" spans="1:6" ht="15.75">
      <c r="A177" s="458"/>
      <c r="B177" s="459"/>
      <c r="C177" s="459"/>
      <c r="D177" s="459"/>
      <c r="E177" s="459"/>
      <c r="F177" s="459"/>
    </row>
    <row r="178" spans="1:6" ht="15.75">
      <c r="A178" s="458"/>
      <c r="B178" s="459"/>
      <c r="C178" s="459"/>
      <c r="D178" s="459"/>
      <c r="E178" s="459"/>
      <c r="F178" s="459"/>
    </row>
    <row r="179" spans="1:6" ht="15.75">
      <c r="A179" s="458"/>
      <c r="B179" s="459"/>
      <c r="C179" s="459"/>
      <c r="D179" s="459"/>
      <c r="E179" s="459"/>
      <c r="F179" s="459"/>
    </row>
    <row r="180" spans="1:6" ht="15.75">
      <c r="A180" s="458"/>
      <c r="B180" s="459"/>
      <c r="C180" s="459"/>
      <c r="D180" s="459"/>
      <c r="E180" s="459"/>
      <c r="F180" s="459"/>
    </row>
    <row r="181" spans="1:6" ht="15.75">
      <c r="A181" s="458"/>
      <c r="B181" s="459"/>
      <c r="C181" s="459"/>
      <c r="D181" s="459"/>
      <c r="E181" s="459"/>
      <c r="F181" s="459"/>
    </row>
    <row r="182" spans="1:6" ht="15.75">
      <c r="A182" s="458"/>
      <c r="B182" s="459"/>
      <c r="C182" s="459"/>
      <c r="D182" s="459"/>
      <c r="E182" s="459"/>
      <c r="F182" s="459"/>
    </row>
    <row r="183" spans="1:6" ht="15.75">
      <c r="A183" s="458"/>
      <c r="B183" s="459"/>
      <c r="C183" s="459"/>
      <c r="D183" s="459"/>
      <c r="E183" s="459"/>
      <c r="F183" s="459"/>
    </row>
    <row r="184" spans="1:6" ht="15.75">
      <c r="A184" s="458"/>
      <c r="B184" s="459"/>
      <c r="C184" s="459"/>
      <c r="D184" s="459"/>
      <c r="E184" s="459"/>
      <c r="F184" s="459"/>
    </row>
    <row r="185" spans="1:6" ht="15.75">
      <c r="A185" s="458"/>
      <c r="B185" s="459"/>
      <c r="C185" s="459"/>
      <c r="D185" s="459"/>
      <c r="E185" s="459"/>
      <c r="F185" s="459"/>
    </row>
    <row r="186" spans="1:6" ht="15.75">
      <c r="A186" s="458"/>
      <c r="B186" s="459"/>
      <c r="C186" s="459"/>
      <c r="D186" s="459"/>
      <c r="E186" s="459"/>
      <c r="F186" s="459"/>
    </row>
    <row r="187" spans="1:6" ht="15.75">
      <c r="A187" s="458"/>
      <c r="B187" s="459"/>
      <c r="C187" s="459"/>
      <c r="D187" s="459"/>
      <c r="E187" s="459"/>
      <c r="F187" s="459"/>
    </row>
    <row r="188" spans="1:6" ht="15.75">
      <c r="A188" s="458"/>
      <c r="B188" s="459"/>
      <c r="C188" s="459"/>
      <c r="D188" s="459"/>
      <c r="E188" s="459"/>
      <c r="F188" s="459"/>
    </row>
    <row r="189" spans="1:6" ht="15.75">
      <c r="A189" s="458"/>
      <c r="B189" s="459"/>
      <c r="C189" s="459"/>
      <c r="D189" s="459"/>
      <c r="E189" s="459"/>
      <c r="F189" s="459"/>
    </row>
    <row r="190" spans="1:6" ht="15.75">
      <c r="A190" s="458"/>
      <c r="B190" s="459"/>
      <c r="C190" s="459"/>
      <c r="D190" s="459"/>
      <c r="E190" s="459"/>
      <c r="F190" s="459"/>
    </row>
    <row r="191" spans="1:6" ht="15.75">
      <c r="A191" s="458"/>
      <c r="B191" s="459"/>
      <c r="C191" s="459"/>
      <c r="D191" s="459"/>
      <c r="E191" s="459"/>
      <c r="F191" s="459"/>
    </row>
    <row r="192" spans="1:6" ht="15.75">
      <c r="A192" s="458"/>
      <c r="B192" s="459"/>
      <c r="C192" s="459"/>
      <c r="D192" s="459"/>
      <c r="E192" s="459"/>
      <c r="F192" s="459"/>
    </row>
    <row r="193" spans="1:6" ht="15.75">
      <c r="A193" s="458"/>
      <c r="B193" s="459"/>
      <c r="C193" s="459"/>
      <c r="D193" s="459"/>
      <c r="E193" s="459"/>
      <c r="F193" s="459"/>
    </row>
    <row r="194" spans="1:6" ht="15.75">
      <c r="A194" s="458"/>
      <c r="B194" s="459"/>
      <c r="C194" s="459"/>
      <c r="D194" s="459"/>
      <c r="E194" s="459"/>
      <c r="F194" s="459"/>
    </row>
    <row r="195" spans="1:6" ht="15.75">
      <c r="A195" s="458"/>
      <c r="B195" s="459"/>
      <c r="C195" s="459"/>
      <c r="D195" s="459"/>
      <c r="E195" s="459"/>
      <c r="F195" s="459"/>
    </row>
    <row r="196" spans="1:6" ht="15.75">
      <c r="A196" s="458"/>
      <c r="B196" s="459"/>
      <c r="C196" s="459"/>
      <c r="D196" s="459"/>
      <c r="E196" s="459"/>
      <c r="F196" s="459"/>
    </row>
    <row r="197" spans="1:6" ht="15.75">
      <c r="A197" s="458"/>
      <c r="B197" s="459"/>
      <c r="C197" s="459"/>
      <c r="D197" s="459"/>
      <c r="E197" s="459"/>
      <c r="F197" s="459"/>
    </row>
    <row r="198" spans="1:6" ht="15.75">
      <c r="A198" s="458"/>
      <c r="B198" s="459"/>
      <c r="C198" s="459"/>
      <c r="D198" s="459"/>
      <c r="E198" s="459"/>
      <c r="F198" s="459"/>
    </row>
    <row r="199" spans="1:6" ht="15.75">
      <c r="A199" s="458"/>
      <c r="B199" s="459"/>
      <c r="C199" s="459"/>
      <c r="D199" s="459"/>
      <c r="E199" s="459"/>
      <c r="F199" s="459"/>
    </row>
    <row r="200" spans="1:6" ht="15.75">
      <c r="A200" s="458"/>
      <c r="B200" s="459"/>
      <c r="C200" s="459"/>
      <c r="D200" s="459"/>
      <c r="E200" s="459"/>
      <c r="F200" s="459"/>
    </row>
    <row r="201" spans="1:6" ht="15.75">
      <c r="A201" s="458"/>
      <c r="B201" s="459"/>
      <c r="C201" s="459"/>
      <c r="D201" s="459"/>
      <c r="E201" s="459"/>
      <c r="F201" s="459"/>
    </row>
    <row r="202" spans="1:6" ht="15.75">
      <c r="A202" s="458"/>
      <c r="B202" s="459"/>
      <c r="C202" s="459"/>
      <c r="D202" s="459"/>
      <c r="E202" s="459"/>
      <c r="F202" s="459"/>
    </row>
    <row r="203" spans="1:6" ht="15.75">
      <c r="A203" s="458"/>
      <c r="B203" s="459"/>
      <c r="C203" s="459"/>
      <c r="D203" s="459"/>
      <c r="E203" s="459"/>
      <c r="F203" s="459"/>
    </row>
    <row r="204" spans="1:6" ht="15.75">
      <c r="A204" s="458"/>
      <c r="B204" s="459"/>
      <c r="C204" s="459"/>
      <c r="D204" s="459"/>
      <c r="E204" s="459"/>
      <c r="F204" s="459"/>
    </row>
    <row r="205" spans="1:6" ht="15.75">
      <c r="A205" s="458"/>
      <c r="B205" s="459"/>
      <c r="C205" s="459"/>
      <c r="D205" s="459"/>
      <c r="E205" s="459"/>
      <c r="F205" s="459"/>
    </row>
    <row r="206" spans="1:6" ht="15.75">
      <c r="A206" s="458"/>
      <c r="B206" s="459"/>
      <c r="C206" s="459"/>
      <c r="D206" s="459"/>
      <c r="E206" s="459"/>
      <c r="F206" s="459"/>
    </row>
    <row r="207" spans="1:6" ht="15.75">
      <c r="A207" s="458"/>
      <c r="B207" s="459"/>
      <c r="C207" s="459"/>
      <c r="D207" s="459"/>
      <c r="E207" s="459"/>
      <c r="F207" s="459"/>
    </row>
    <row r="208" spans="1:6" ht="15.75">
      <c r="A208" s="458"/>
      <c r="B208" s="459"/>
      <c r="C208" s="459"/>
      <c r="D208" s="459"/>
      <c r="E208" s="459"/>
      <c r="F208" s="459"/>
    </row>
    <row r="209" spans="1:6" ht="15.75">
      <c r="A209" s="458"/>
      <c r="B209" s="459"/>
      <c r="C209" s="459"/>
      <c r="D209" s="459"/>
      <c r="E209" s="459"/>
      <c r="F209" s="459"/>
    </row>
    <row r="210" spans="1:6" ht="15.75">
      <c r="A210" s="458"/>
      <c r="B210" s="459"/>
      <c r="C210" s="459"/>
      <c r="D210" s="459"/>
      <c r="E210" s="459"/>
      <c r="F210" s="459"/>
    </row>
    <row r="211" spans="1:6" ht="15.75">
      <c r="A211" s="458"/>
      <c r="B211" s="459"/>
      <c r="C211" s="459"/>
      <c r="D211" s="459"/>
      <c r="E211" s="459"/>
      <c r="F211" s="459"/>
    </row>
    <row r="212" spans="1:6" ht="15.75">
      <c r="A212" s="458"/>
      <c r="B212" s="459"/>
      <c r="C212" s="459"/>
      <c r="D212" s="459"/>
      <c r="E212" s="459"/>
      <c r="F212" s="459"/>
    </row>
    <row r="213" spans="1:6" ht="15.75">
      <c r="A213" s="458"/>
      <c r="B213" s="459"/>
      <c r="C213" s="459"/>
      <c r="D213" s="459"/>
      <c r="E213" s="459"/>
      <c r="F213" s="459"/>
    </row>
    <row r="214" spans="1:6" ht="15.75">
      <c r="A214" s="458"/>
      <c r="B214" s="459"/>
      <c r="C214" s="459"/>
      <c r="D214" s="459"/>
      <c r="E214" s="459"/>
      <c r="F214" s="459"/>
    </row>
    <row r="215" spans="1:6" ht="15.75">
      <c r="A215" s="458"/>
      <c r="B215" s="459"/>
      <c r="C215" s="459"/>
      <c r="D215" s="459"/>
      <c r="E215" s="459"/>
      <c r="F215" s="459"/>
    </row>
    <row r="216" spans="1:6" ht="15.75">
      <c r="A216" s="458"/>
      <c r="B216" s="459"/>
      <c r="C216" s="459"/>
      <c r="D216" s="459"/>
      <c r="E216" s="459"/>
      <c r="F216" s="459"/>
    </row>
    <row r="217" spans="1:6" ht="15.75">
      <c r="A217" s="458"/>
      <c r="B217" s="459"/>
      <c r="C217" s="459"/>
      <c r="D217" s="459"/>
      <c r="E217" s="459"/>
      <c r="F217" s="459"/>
    </row>
    <row r="218" spans="1:6" ht="15.75">
      <c r="A218" s="458"/>
      <c r="B218" s="459"/>
      <c r="C218" s="459"/>
      <c r="D218" s="459"/>
      <c r="E218" s="459"/>
      <c r="F218" s="459"/>
    </row>
    <row r="219" spans="1:6" ht="15.75">
      <c r="A219" s="458"/>
      <c r="B219" s="459"/>
      <c r="C219" s="459"/>
      <c r="D219" s="459"/>
      <c r="E219" s="459"/>
      <c r="F219" s="459"/>
    </row>
    <row r="220" spans="1:6" ht="15.75">
      <c r="A220" s="458"/>
      <c r="B220" s="459"/>
      <c r="C220" s="459"/>
      <c r="D220" s="459"/>
      <c r="E220" s="459"/>
      <c r="F220" s="459"/>
    </row>
    <row r="221" spans="1:6" ht="15.75">
      <c r="A221" s="458"/>
      <c r="B221" s="459"/>
      <c r="C221" s="459"/>
      <c r="D221" s="459"/>
      <c r="E221" s="459"/>
      <c r="F221" s="459"/>
    </row>
    <row r="222" spans="1:6" ht="15.75">
      <c r="A222" s="458"/>
      <c r="B222" s="459"/>
      <c r="C222" s="459"/>
      <c r="D222" s="459"/>
      <c r="E222" s="459"/>
      <c r="F222" s="459"/>
    </row>
    <row r="223" spans="1:6" ht="15.75">
      <c r="A223" s="458"/>
      <c r="B223" s="459"/>
      <c r="C223" s="459"/>
      <c r="D223" s="459"/>
      <c r="E223" s="459"/>
      <c r="F223" s="459"/>
    </row>
    <row r="224" spans="1:6" ht="15.75">
      <c r="A224" s="458"/>
      <c r="B224" s="459"/>
      <c r="C224" s="459"/>
      <c r="D224" s="459"/>
      <c r="E224" s="459"/>
      <c r="F224" s="459"/>
    </row>
    <row r="225" spans="1:6" ht="15.75">
      <c r="A225" s="458"/>
      <c r="B225" s="459"/>
      <c r="C225" s="459"/>
      <c r="D225" s="459"/>
      <c r="E225" s="459"/>
      <c r="F225" s="459"/>
    </row>
    <row r="226" spans="1:6" ht="15.75">
      <c r="A226" s="458"/>
      <c r="B226" s="459"/>
      <c r="C226" s="459"/>
      <c r="D226" s="459"/>
      <c r="E226" s="459"/>
      <c r="F226" s="459"/>
    </row>
    <row r="227" spans="1:6" ht="15.75">
      <c r="A227" s="458"/>
      <c r="B227" s="459"/>
      <c r="C227" s="459"/>
      <c r="D227" s="459"/>
      <c r="E227" s="459"/>
      <c r="F227" s="459"/>
    </row>
    <row r="228" spans="1:6" ht="15.75">
      <c r="A228" s="458"/>
      <c r="B228" s="459"/>
      <c r="C228" s="459"/>
      <c r="D228" s="459"/>
      <c r="E228" s="459"/>
      <c r="F228" s="459"/>
    </row>
    <row r="229" spans="1:6" ht="15.75">
      <c r="A229" s="458"/>
      <c r="B229" s="459"/>
      <c r="C229" s="459"/>
      <c r="D229" s="459"/>
      <c r="E229" s="459"/>
      <c r="F229" s="459"/>
    </row>
    <row r="230" spans="1:6" ht="15.75">
      <c r="A230" s="458"/>
      <c r="B230" s="459"/>
      <c r="C230" s="459"/>
      <c r="D230" s="459"/>
      <c r="E230" s="459"/>
      <c r="F230" s="459"/>
    </row>
    <row r="231" spans="1:6" ht="15.75">
      <c r="A231" s="458"/>
      <c r="B231" s="459"/>
      <c r="C231" s="459"/>
      <c r="D231" s="459"/>
      <c r="E231" s="459"/>
      <c r="F231" s="459"/>
    </row>
    <row r="232" spans="1:6" ht="15.75">
      <c r="A232" s="458"/>
      <c r="B232" s="459"/>
      <c r="C232" s="459"/>
      <c r="D232" s="459"/>
      <c r="E232" s="459"/>
      <c r="F232" s="459"/>
    </row>
    <row r="233" spans="1:6" ht="15.75">
      <c r="A233" s="458"/>
      <c r="B233" s="459"/>
      <c r="C233" s="459"/>
      <c r="D233" s="459"/>
      <c r="E233" s="459"/>
      <c r="F233" s="459"/>
    </row>
    <row r="234" spans="1:6" ht="15.75">
      <c r="A234" s="458"/>
      <c r="B234" s="459"/>
      <c r="C234" s="459"/>
      <c r="D234" s="459"/>
      <c r="E234" s="459"/>
      <c r="F234" s="459"/>
    </row>
    <row r="235" spans="1:6" ht="15.75">
      <c r="A235" s="458"/>
      <c r="B235" s="459"/>
      <c r="C235" s="459"/>
      <c r="D235" s="459"/>
      <c r="E235" s="459"/>
      <c r="F235" s="459"/>
    </row>
    <row r="236" spans="1:6" ht="15.75">
      <c r="A236" s="458"/>
      <c r="B236" s="459"/>
      <c r="C236" s="459"/>
      <c r="D236" s="459"/>
      <c r="E236" s="459"/>
      <c r="F236" s="459"/>
    </row>
    <row r="237" spans="1:6" ht="15.75">
      <c r="A237" s="458"/>
      <c r="B237" s="459"/>
      <c r="C237" s="459"/>
      <c r="D237" s="459"/>
      <c r="E237" s="459"/>
      <c r="F237" s="459"/>
    </row>
    <row r="238" spans="1:6" ht="15.75">
      <c r="A238" s="458"/>
      <c r="B238" s="459"/>
      <c r="C238" s="459"/>
      <c r="D238" s="459"/>
      <c r="E238" s="459"/>
      <c r="F238" s="459"/>
    </row>
    <row r="239" spans="1:6" ht="15.75">
      <c r="A239" s="458"/>
      <c r="B239" s="459"/>
      <c r="C239" s="459"/>
      <c r="D239" s="459"/>
      <c r="E239" s="459"/>
      <c r="F239" s="459"/>
    </row>
    <row r="240" spans="1:6" ht="15.75">
      <c r="A240" s="458"/>
      <c r="B240" s="459"/>
      <c r="C240" s="459"/>
      <c r="D240" s="459"/>
      <c r="E240" s="459"/>
      <c r="F240" s="459"/>
    </row>
    <row r="241" spans="1:6" ht="15.75">
      <c r="A241" s="458"/>
      <c r="B241" s="459"/>
      <c r="C241" s="459"/>
      <c r="D241" s="459"/>
      <c r="E241" s="459"/>
      <c r="F241" s="459"/>
    </row>
    <row r="242" spans="1:6" ht="15.75">
      <c r="A242" s="458"/>
      <c r="B242" s="459"/>
      <c r="C242" s="459"/>
      <c r="D242" s="459"/>
      <c r="E242" s="459"/>
      <c r="F242" s="459"/>
    </row>
    <row r="243" spans="1:6" ht="15.75">
      <c r="A243" s="458"/>
      <c r="B243" s="459"/>
      <c r="C243" s="459"/>
      <c r="D243" s="459"/>
      <c r="E243" s="459"/>
      <c r="F243" s="459"/>
    </row>
    <row r="244" spans="1:6" ht="15.75">
      <c r="A244" s="458"/>
      <c r="B244" s="459"/>
      <c r="C244" s="459"/>
      <c r="D244" s="459"/>
      <c r="E244" s="459"/>
      <c r="F244" s="459"/>
    </row>
    <row r="245" spans="1:6" ht="15.75">
      <c r="A245" s="458"/>
      <c r="B245" s="459"/>
      <c r="C245" s="459"/>
      <c r="D245" s="459"/>
      <c r="E245" s="459"/>
      <c r="F245" s="459"/>
    </row>
    <row r="246" spans="1:6" ht="15.75">
      <c r="A246" s="458"/>
      <c r="B246" s="459"/>
      <c r="C246" s="459"/>
      <c r="D246" s="459"/>
      <c r="E246" s="459"/>
      <c r="F246" s="459"/>
    </row>
    <row r="247" spans="1:6" ht="15.75">
      <c r="A247" s="458"/>
      <c r="B247" s="459"/>
      <c r="C247" s="459"/>
      <c r="D247" s="459"/>
      <c r="E247" s="459"/>
      <c r="F247" s="459"/>
    </row>
    <row r="248" spans="1:6" ht="15.75">
      <c r="A248" s="458"/>
      <c r="B248" s="459"/>
      <c r="C248" s="459"/>
      <c r="D248" s="459"/>
      <c r="E248" s="459"/>
      <c r="F248" s="459"/>
    </row>
    <row r="249" spans="1:6" ht="15.75">
      <c r="A249" s="458"/>
      <c r="B249" s="459"/>
      <c r="C249" s="459"/>
      <c r="D249" s="459"/>
      <c r="E249" s="459"/>
      <c r="F249" s="459"/>
    </row>
    <row r="250" spans="1:6" ht="15.75">
      <c r="A250" s="458"/>
      <c r="B250" s="459"/>
      <c r="C250" s="459"/>
      <c r="D250" s="459"/>
      <c r="E250" s="459"/>
      <c r="F250" s="459"/>
    </row>
    <row r="251" spans="1:6" ht="15.75">
      <c r="A251" s="458"/>
      <c r="B251" s="459"/>
      <c r="C251" s="459"/>
      <c r="D251" s="459"/>
      <c r="E251" s="459"/>
      <c r="F251" s="459"/>
    </row>
    <row r="252" spans="1:6" ht="15.75">
      <c r="A252" s="458"/>
      <c r="B252" s="459"/>
      <c r="C252" s="459"/>
      <c r="D252" s="459"/>
      <c r="E252" s="459"/>
      <c r="F252" s="459"/>
    </row>
    <row r="253" spans="1:6" ht="15.75">
      <c r="A253" s="458"/>
      <c r="B253" s="459"/>
      <c r="C253" s="459"/>
      <c r="D253" s="459"/>
      <c r="E253" s="459"/>
      <c r="F253" s="459"/>
    </row>
    <row r="254" spans="1:6" ht="15.75">
      <c r="A254" s="458"/>
      <c r="B254" s="459"/>
      <c r="C254" s="459"/>
      <c r="D254" s="459"/>
      <c r="E254" s="459"/>
      <c r="F254" s="459"/>
    </row>
    <row r="255" spans="1:6" ht="15.75">
      <c r="A255" s="458"/>
      <c r="B255" s="459"/>
      <c r="C255" s="459"/>
      <c r="D255" s="459"/>
      <c r="E255" s="459"/>
      <c r="F255" s="459"/>
    </row>
    <row r="256" spans="1:6" ht="15.75">
      <c r="A256" s="458"/>
      <c r="B256" s="459"/>
      <c r="C256" s="459"/>
      <c r="D256" s="459"/>
      <c r="E256" s="459"/>
      <c r="F256" s="459"/>
    </row>
    <row r="257" spans="1:6" ht="15.75">
      <c r="A257" s="458"/>
      <c r="B257" s="459"/>
      <c r="C257" s="459"/>
      <c r="D257" s="459"/>
      <c r="E257" s="459"/>
      <c r="F257" s="459"/>
    </row>
    <row r="258" spans="1:6" ht="15.75">
      <c r="A258" s="458"/>
      <c r="B258" s="459"/>
      <c r="C258" s="459"/>
      <c r="D258" s="459"/>
      <c r="E258" s="459"/>
      <c r="F258" s="459"/>
    </row>
    <row r="259" spans="1:6" ht="15.75">
      <c r="A259" s="458"/>
      <c r="B259" s="459"/>
      <c r="C259" s="459"/>
      <c r="D259" s="459"/>
      <c r="E259" s="459"/>
      <c r="F259" s="459"/>
    </row>
    <row r="260" spans="1:6" ht="15.75">
      <c r="A260" s="458"/>
      <c r="B260" s="459"/>
      <c r="C260" s="459"/>
      <c r="D260" s="459"/>
      <c r="E260" s="459"/>
      <c r="F260" s="459"/>
    </row>
    <row r="261" spans="1:6" ht="15.75">
      <c r="A261" s="458"/>
      <c r="B261" s="459"/>
      <c r="C261" s="459"/>
      <c r="D261" s="459"/>
      <c r="E261" s="459"/>
      <c r="F261" s="459"/>
    </row>
  </sheetData>
  <mergeCells count="1">
    <mergeCell ref="A3:F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2"/>
  <sheetViews>
    <sheetView topLeftCell="A19" zoomScaleNormal="100" workbookViewId="0">
      <selection activeCell="B6" sqref="B6"/>
    </sheetView>
  </sheetViews>
  <sheetFormatPr defaultColWidth="8.140625" defaultRowHeight="12.75"/>
  <cols>
    <col min="1" max="1" width="4.7109375" style="377" customWidth="1"/>
    <col min="2" max="8" width="10" style="395" customWidth="1"/>
    <col min="9" max="16384" width="8.140625" style="360"/>
  </cols>
  <sheetData>
    <row r="3" spans="1:9" ht="15.75">
      <c r="A3" s="709" t="s">
        <v>294</v>
      </c>
      <c r="B3" s="709"/>
      <c r="C3" s="709"/>
      <c r="D3" s="709"/>
      <c r="E3" s="709"/>
      <c r="F3" s="709"/>
      <c r="G3" s="709"/>
      <c r="H3" s="709"/>
      <c r="I3" s="463"/>
    </row>
    <row r="4" spans="1:9" ht="15.75">
      <c r="A4" s="709"/>
      <c r="B4" s="709"/>
      <c r="C4" s="709"/>
      <c r="D4" s="709"/>
      <c r="E4" s="709"/>
      <c r="F4" s="709"/>
      <c r="G4" s="709"/>
      <c r="H4" s="709"/>
      <c r="I4" s="463"/>
    </row>
    <row r="6" spans="1:9" ht="55.15" customHeight="1">
      <c r="A6" s="464" t="s">
        <v>107</v>
      </c>
      <c r="B6" s="465" t="s">
        <v>295</v>
      </c>
      <c r="C6" s="465" t="s">
        <v>296</v>
      </c>
      <c r="D6" s="465" t="s">
        <v>297</v>
      </c>
      <c r="E6" s="465" t="s">
        <v>298</v>
      </c>
      <c r="F6" s="466" t="s">
        <v>299</v>
      </c>
      <c r="G6" s="465" t="s">
        <v>300</v>
      </c>
      <c r="H6" s="466" t="s">
        <v>143</v>
      </c>
    </row>
    <row r="7" spans="1:9">
      <c r="A7" s="467">
        <v>1980</v>
      </c>
      <c r="B7" s="468">
        <v>26</v>
      </c>
      <c r="C7" s="468">
        <v>4.5999999999999996</v>
      </c>
      <c r="D7" s="468">
        <v>4.8</v>
      </c>
      <c r="E7" s="468" t="s">
        <v>119</v>
      </c>
      <c r="F7" s="469">
        <v>35.4</v>
      </c>
      <c r="G7" s="468">
        <v>0.7</v>
      </c>
      <c r="H7" s="469">
        <v>36.9</v>
      </c>
    </row>
    <row r="8" spans="1:9">
      <c r="A8" s="470">
        <v>1981</v>
      </c>
      <c r="B8" s="471">
        <v>25.6</v>
      </c>
      <c r="C8" s="471">
        <v>6.8</v>
      </c>
      <c r="D8" s="471">
        <v>4.0999999999999996</v>
      </c>
      <c r="E8" s="471">
        <v>0.2</v>
      </c>
      <c r="F8" s="472">
        <v>36.700000000000003</v>
      </c>
      <c r="G8" s="471">
        <v>0.8</v>
      </c>
      <c r="H8" s="472">
        <v>37.5</v>
      </c>
    </row>
    <row r="9" spans="1:9">
      <c r="A9" s="467">
        <v>1982</v>
      </c>
      <c r="B9" s="468">
        <v>22.4</v>
      </c>
      <c r="C9" s="468">
        <v>6.3</v>
      </c>
      <c r="D9" s="468">
        <v>4.0999999999999996</v>
      </c>
      <c r="E9" s="468">
        <v>0.3</v>
      </c>
      <c r="F9" s="469">
        <v>33.099999999999994</v>
      </c>
      <c r="G9" s="468">
        <v>1</v>
      </c>
      <c r="H9" s="469">
        <v>33.9</v>
      </c>
    </row>
    <row r="10" spans="1:9">
      <c r="A10" s="470">
        <v>1983</v>
      </c>
      <c r="B10" s="471">
        <v>25.190580000000001</v>
      </c>
      <c r="C10" s="471">
        <v>6.3499800000000004</v>
      </c>
      <c r="D10" s="471">
        <v>5.1637200000000005</v>
      </c>
      <c r="E10" s="471">
        <v>0.26749000000000001</v>
      </c>
      <c r="F10" s="472">
        <v>36.971769999999999</v>
      </c>
      <c r="G10" s="471">
        <v>1.9655555555555555</v>
      </c>
      <c r="H10" s="472">
        <v>38.937325555555553</v>
      </c>
    </row>
    <row r="11" spans="1:9">
      <c r="A11" s="467">
        <v>1984</v>
      </c>
      <c r="B11" s="468">
        <v>26.714110000000002</v>
      </c>
      <c r="C11" s="468">
        <v>6.4662800000000002</v>
      </c>
      <c r="D11" s="468">
        <v>5.3498000000000001</v>
      </c>
      <c r="E11" s="468">
        <v>1.7445000000000002</v>
      </c>
      <c r="F11" s="469">
        <v>40.274690000000007</v>
      </c>
      <c r="G11" s="468">
        <v>2.5936111111111106</v>
      </c>
      <c r="H11" s="469">
        <v>42.868301111111116</v>
      </c>
    </row>
    <row r="12" spans="1:9">
      <c r="A12" s="470">
        <v>1985</v>
      </c>
      <c r="B12" s="471">
        <v>26.609440000000003</v>
      </c>
      <c r="C12" s="471">
        <v>7.0943000000000005</v>
      </c>
      <c r="D12" s="471">
        <v>5.6987000000000005</v>
      </c>
      <c r="E12" s="471">
        <v>1.3723400000000001</v>
      </c>
      <c r="F12" s="472">
        <v>40.774780000000007</v>
      </c>
      <c r="G12" s="471">
        <v>2.2097222222222221</v>
      </c>
      <c r="H12" s="472">
        <v>42.984502222222225</v>
      </c>
    </row>
    <row r="13" spans="1:9">
      <c r="A13" s="467">
        <v>1986</v>
      </c>
      <c r="B13" s="468">
        <v>26.586179999999999</v>
      </c>
      <c r="C13" s="468">
        <v>6.7337700000000007</v>
      </c>
      <c r="D13" s="468">
        <v>6.0592300000000003</v>
      </c>
      <c r="E13" s="468">
        <v>1.5700500000000002</v>
      </c>
      <c r="F13" s="469">
        <v>40.94923</v>
      </c>
      <c r="G13" s="468">
        <v>2.2097222222222221</v>
      </c>
      <c r="H13" s="469">
        <v>43.158952222222219</v>
      </c>
    </row>
    <row r="14" spans="1:9">
      <c r="A14" s="470">
        <v>1987</v>
      </c>
      <c r="B14" s="471">
        <v>27.80733</v>
      </c>
      <c r="C14" s="471">
        <v>6.6988799999999999</v>
      </c>
      <c r="D14" s="471">
        <v>6.3150900000000005</v>
      </c>
      <c r="E14" s="471">
        <v>1.0467</v>
      </c>
      <c r="F14" s="472">
        <v>41.868000000000002</v>
      </c>
      <c r="G14" s="471">
        <v>2.1863888888888887</v>
      </c>
      <c r="H14" s="472">
        <v>44.054388888888894</v>
      </c>
    </row>
    <row r="15" spans="1:9">
      <c r="A15" s="467">
        <v>1988</v>
      </c>
      <c r="B15" s="468">
        <v>28.981960000000004</v>
      </c>
      <c r="C15" s="468">
        <v>7.2571200000000005</v>
      </c>
      <c r="D15" s="468">
        <v>6.3383500000000002</v>
      </c>
      <c r="E15" s="468">
        <v>0.81410000000000005</v>
      </c>
      <c r="F15" s="469">
        <v>43.391530000000003</v>
      </c>
      <c r="G15" s="468">
        <v>2.2794444444444442</v>
      </c>
      <c r="H15" s="469">
        <v>45.670974444444447</v>
      </c>
    </row>
    <row r="16" spans="1:9">
      <c r="A16" s="470">
        <v>1989</v>
      </c>
      <c r="B16" s="471">
        <v>28.656320000000004</v>
      </c>
      <c r="C16" s="471">
        <v>7.4780899999999999</v>
      </c>
      <c r="D16" s="471">
        <v>6.4662800000000002</v>
      </c>
      <c r="E16" s="471">
        <v>0.72106000000000003</v>
      </c>
      <c r="F16" s="472">
        <v>43.321750000000002</v>
      </c>
      <c r="G16" s="471">
        <v>2.3491666666666666</v>
      </c>
      <c r="H16" s="472">
        <v>45.67091666666667</v>
      </c>
    </row>
    <row r="17" spans="1:8">
      <c r="A17" s="467">
        <v>1990</v>
      </c>
      <c r="B17" s="468">
        <v>27.365390000000001</v>
      </c>
      <c r="C17" s="468">
        <v>8.2456700000000005</v>
      </c>
      <c r="D17" s="468">
        <v>6.4081299999999999</v>
      </c>
      <c r="E17" s="468">
        <v>0.76758000000000004</v>
      </c>
      <c r="F17" s="469">
        <v>42.786770000000004</v>
      </c>
      <c r="G17" s="468">
        <v>2.14</v>
      </c>
      <c r="H17" s="469">
        <v>44.926770000000005</v>
      </c>
    </row>
    <row r="18" spans="1:8">
      <c r="A18" s="470">
        <v>1991</v>
      </c>
      <c r="B18" s="471">
        <v>28.353940000000001</v>
      </c>
      <c r="C18" s="471">
        <v>8.3619700000000012</v>
      </c>
      <c r="D18" s="471">
        <v>7.0128900000000005</v>
      </c>
      <c r="E18" s="471">
        <v>0.63965000000000005</v>
      </c>
      <c r="F18" s="472">
        <v>44.368450000000003</v>
      </c>
      <c r="G18" s="471">
        <v>2.1536111111111107</v>
      </c>
      <c r="H18" s="472">
        <v>46.522061111111114</v>
      </c>
    </row>
    <row r="19" spans="1:8">
      <c r="A19" s="467">
        <v>1992</v>
      </c>
      <c r="B19" s="468">
        <v>28.342310000000001</v>
      </c>
      <c r="C19" s="468">
        <v>8.106110000000001</v>
      </c>
      <c r="D19" s="468">
        <v>7.0594100000000006</v>
      </c>
      <c r="E19" s="468">
        <v>0.74432000000000009</v>
      </c>
      <c r="F19" s="469">
        <v>44.25215</v>
      </c>
      <c r="G19" s="468">
        <v>2.6402777777777779</v>
      </c>
      <c r="H19" s="469">
        <v>46.892427777777776</v>
      </c>
    </row>
    <row r="20" spans="1:8">
      <c r="A20" s="470">
        <v>1993</v>
      </c>
      <c r="B20" s="471">
        <v>29.679760000000002</v>
      </c>
      <c r="C20" s="471">
        <v>8.1526300000000003</v>
      </c>
      <c r="D20" s="471">
        <v>7.2803800000000001</v>
      </c>
      <c r="E20" s="471">
        <v>0.61638999999999999</v>
      </c>
      <c r="F20" s="472">
        <v>45.729160000000007</v>
      </c>
      <c r="G20" s="471">
        <v>2.4900000000000002</v>
      </c>
      <c r="H20" s="472">
        <v>48.219160000000009</v>
      </c>
    </row>
    <row r="21" spans="1:8">
      <c r="A21" s="467">
        <v>1994</v>
      </c>
      <c r="B21" s="468">
        <v>29.830950000000001</v>
      </c>
      <c r="C21" s="468">
        <v>8.0828500000000005</v>
      </c>
      <c r="D21" s="468">
        <v>8.0363300000000013</v>
      </c>
      <c r="E21" s="468">
        <v>0.63965000000000005</v>
      </c>
      <c r="F21" s="469">
        <v>46.589780000000005</v>
      </c>
      <c r="G21" s="468">
        <v>2.5005555555555556</v>
      </c>
      <c r="H21" s="469">
        <v>49.090335555555562</v>
      </c>
    </row>
    <row r="22" spans="1:8">
      <c r="A22" s="470">
        <v>1995</v>
      </c>
      <c r="B22" s="471">
        <v>31.377740000000003</v>
      </c>
      <c r="C22" s="471">
        <v>7.6292800000000005</v>
      </c>
      <c r="D22" s="471">
        <v>8.4084900000000005</v>
      </c>
      <c r="E22" s="471">
        <v>1.6514599999999999</v>
      </c>
      <c r="F22" s="472">
        <v>49.066970000000005</v>
      </c>
      <c r="G22" s="471">
        <v>2.3725000000000001</v>
      </c>
      <c r="H22" s="472">
        <v>51.439470000000007</v>
      </c>
    </row>
    <row r="23" spans="1:8">
      <c r="A23" s="467">
        <v>1996</v>
      </c>
      <c r="B23" s="468">
        <v>30.935800000000004</v>
      </c>
      <c r="C23" s="468">
        <v>6.9431100000000008</v>
      </c>
      <c r="D23" s="468">
        <v>8.8736899999999999</v>
      </c>
      <c r="E23" s="468">
        <v>1.9305800000000002</v>
      </c>
      <c r="F23" s="469">
        <v>48.68318</v>
      </c>
      <c r="G23" s="468">
        <v>2.0933333333333333</v>
      </c>
      <c r="H23" s="469">
        <v>50.776513333333334</v>
      </c>
    </row>
    <row r="24" spans="1:8">
      <c r="A24" s="470">
        <v>1997</v>
      </c>
      <c r="B24" s="471">
        <v>33.203650000000003</v>
      </c>
      <c r="C24" s="471">
        <v>6.9198500000000003</v>
      </c>
      <c r="D24" s="471">
        <v>9.6994199999999999</v>
      </c>
      <c r="E24" s="471">
        <v>1.69798</v>
      </c>
      <c r="F24" s="472">
        <v>51.520900000000012</v>
      </c>
      <c r="G24" s="471">
        <v>2.535277777777778</v>
      </c>
      <c r="H24" s="472">
        <v>54.056177777777791</v>
      </c>
    </row>
    <row r="25" spans="1:8">
      <c r="A25" s="467">
        <v>1998</v>
      </c>
      <c r="B25" s="468">
        <v>33.005940000000002</v>
      </c>
      <c r="C25" s="468">
        <v>6.9198500000000003</v>
      </c>
      <c r="D25" s="468">
        <v>9.8040900000000004</v>
      </c>
      <c r="E25" s="468">
        <v>2.0236200000000002</v>
      </c>
      <c r="F25" s="469">
        <v>51.75350000000001</v>
      </c>
      <c r="G25" s="468">
        <v>2.4538888888888888</v>
      </c>
      <c r="H25" s="469">
        <v>54.2073888888889</v>
      </c>
    </row>
    <row r="26" spans="1:8">
      <c r="A26" s="470">
        <v>1999</v>
      </c>
      <c r="B26" s="471">
        <v>33.866560000000007</v>
      </c>
      <c r="C26" s="471">
        <v>6.6756200000000012</v>
      </c>
      <c r="D26" s="471">
        <v>9.8040900000000004</v>
      </c>
      <c r="E26" s="471">
        <v>1.8375400000000002</v>
      </c>
      <c r="F26" s="472">
        <v>52.183810000000008</v>
      </c>
      <c r="G26" s="471">
        <v>2.0152777777777779</v>
      </c>
      <c r="H26" s="472">
        <v>54.199087777777784</v>
      </c>
    </row>
    <row r="27" spans="1:8">
      <c r="A27" s="467">
        <v>2000</v>
      </c>
      <c r="B27" s="468">
        <v>36.785690000000002</v>
      </c>
      <c r="C27" s="468">
        <v>8.5596800000000002</v>
      </c>
      <c r="D27" s="468">
        <v>5.4079500000000005</v>
      </c>
      <c r="E27" s="468">
        <v>0.90714000000000006</v>
      </c>
      <c r="F27" s="469">
        <v>51.66046</v>
      </c>
      <c r="G27" s="468">
        <v>3.3663888888888889</v>
      </c>
      <c r="H27" s="469">
        <v>55.026848888888892</v>
      </c>
    </row>
    <row r="28" spans="1:8">
      <c r="A28" s="470">
        <v>2001</v>
      </c>
      <c r="B28" s="471">
        <v>34.913260000000001</v>
      </c>
      <c r="C28" s="471">
        <v>7.6990600000000002</v>
      </c>
      <c r="D28" s="471">
        <v>4.3263600000000002</v>
      </c>
      <c r="E28" s="471">
        <v>3.6518200000000003</v>
      </c>
      <c r="F28" s="472">
        <v>50.590500000000006</v>
      </c>
      <c r="G28" s="471">
        <v>2.8463888888888889</v>
      </c>
      <c r="H28" s="472">
        <v>53.436888888888895</v>
      </c>
    </row>
    <row r="29" spans="1:8">
      <c r="A29" s="467">
        <v>2002</v>
      </c>
      <c r="B29" s="468">
        <v>33.982860000000002</v>
      </c>
      <c r="C29" s="468">
        <v>6.9431100000000008</v>
      </c>
      <c r="D29" s="468">
        <v>4.8846000000000007</v>
      </c>
      <c r="E29" s="468">
        <v>8.1293700000000015</v>
      </c>
      <c r="F29" s="469">
        <v>53.939940000000007</v>
      </c>
      <c r="G29" s="468">
        <v>3.4550000000000001</v>
      </c>
      <c r="H29" s="469">
        <v>57.39466222222223</v>
      </c>
    </row>
    <row r="30" spans="1:8">
      <c r="A30" s="470">
        <v>2003</v>
      </c>
      <c r="B30" s="471">
        <v>35.285420000000002</v>
      </c>
      <c r="C30" s="471">
        <v>7.4897200000000002</v>
      </c>
      <c r="D30" s="471">
        <v>5.0241600000000002</v>
      </c>
      <c r="E30" s="471">
        <v>7.5</v>
      </c>
      <c r="F30" s="472">
        <v>55.299300000000002</v>
      </c>
      <c r="G30" s="471">
        <v>3.7480000000000002</v>
      </c>
      <c r="H30" s="472">
        <v>59</v>
      </c>
    </row>
    <row r="31" spans="1:8">
      <c r="A31" s="467">
        <v>2004</v>
      </c>
      <c r="B31" s="468">
        <v>39.5</v>
      </c>
      <c r="C31" s="468">
        <v>7.4</v>
      </c>
      <c r="D31" s="468">
        <v>4.9000000000000004</v>
      </c>
      <c r="E31" s="468">
        <v>3.5820400000000006</v>
      </c>
      <c r="F31" s="469">
        <v>55.382039999999996</v>
      </c>
      <c r="G31" s="468">
        <v>4.3</v>
      </c>
      <c r="H31" s="469">
        <v>59.631541111111112</v>
      </c>
    </row>
    <row r="32" spans="1:8">
      <c r="A32" s="470">
        <v>2005</v>
      </c>
      <c r="B32" s="471">
        <v>38.018470000000001</v>
      </c>
      <c r="C32" s="471">
        <v>7.5362400000000003</v>
      </c>
      <c r="D32" s="471">
        <v>5</v>
      </c>
      <c r="E32" s="471">
        <v>4.68689</v>
      </c>
      <c r="F32" s="472">
        <v>55.241599999999998</v>
      </c>
      <c r="G32" s="471">
        <v>4.8591666666666669</v>
      </c>
      <c r="H32" s="472">
        <v>60.078406666666666</v>
      </c>
    </row>
    <row r="33" spans="1:8">
      <c r="A33" s="467">
        <v>2006</v>
      </c>
      <c r="B33" s="468">
        <v>38.681380000000004</v>
      </c>
      <c r="C33" s="468">
        <v>8.3387100000000007</v>
      </c>
      <c r="D33" s="468">
        <v>4.7450400000000004</v>
      </c>
      <c r="E33" s="468">
        <v>1.7795922222222142</v>
      </c>
      <c r="F33" s="469">
        <v>53.544722222222219</v>
      </c>
      <c r="G33" s="468">
        <v>5.1591666666666667</v>
      </c>
      <c r="H33" s="469">
        <v>58.703888888888883</v>
      </c>
    </row>
    <row r="34" spans="1:8">
      <c r="A34" s="470">
        <v>2007</v>
      </c>
      <c r="B34" s="471">
        <v>40.007200000000005</v>
      </c>
      <c r="C34" s="471">
        <v>8.7225000000000001</v>
      </c>
      <c r="D34" s="471">
        <v>4.8613400000000002</v>
      </c>
      <c r="E34" s="471">
        <v>1.1000000000000001</v>
      </c>
      <c r="F34" s="472">
        <v>53.92</v>
      </c>
      <c r="G34" s="471">
        <v>5.8</v>
      </c>
      <c r="H34" s="472">
        <v>60.49</v>
      </c>
    </row>
    <row r="35" spans="1:8">
      <c r="A35" s="467">
        <v>2008</v>
      </c>
      <c r="B35" s="468">
        <v>37.623050000000006</v>
      </c>
      <c r="C35" s="468">
        <v>9.6529000000000007</v>
      </c>
      <c r="D35" s="468">
        <v>4.4426600000000001</v>
      </c>
      <c r="E35" s="468">
        <v>2.2000000000000002</v>
      </c>
      <c r="F35" s="469">
        <v>52.3</v>
      </c>
      <c r="G35" s="468">
        <v>6.6</v>
      </c>
      <c r="H35" s="469">
        <v>60.52</v>
      </c>
    </row>
    <row r="36" spans="1:8">
      <c r="A36" s="473">
        <v>2009</v>
      </c>
      <c r="B36" s="474">
        <v>36.700000000000003</v>
      </c>
      <c r="C36" s="474">
        <v>9.5</v>
      </c>
      <c r="D36" s="474">
        <v>4</v>
      </c>
      <c r="E36" s="474">
        <v>2.1</v>
      </c>
      <c r="F36" s="475">
        <v>50.900000000000006</v>
      </c>
      <c r="G36" s="474">
        <v>6.5</v>
      </c>
      <c r="H36" s="475">
        <v>58.8</v>
      </c>
    </row>
    <row r="37" spans="1:8">
      <c r="A37" s="467">
        <v>2010</v>
      </c>
      <c r="B37" s="468">
        <v>39</v>
      </c>
      <c r="C37" s="468">
        <v>10.199999999999999</v>
      </c>
      <c r="D37" s="468">
        <v>4.2</v>
      </c>
      <c r="E37" s="468">
        <v>0.7</v>
      </c>
      <c r="F37" s="469">
        <v>54.1</v>
      </c>
      <c r="G37" s="468">
        <v>7.3</v>
      </c>
      <c r="H37" s="469">
        <v>61.4</v>
      </c>
    </row>
    <row r="38" spans="1:8">
      <c r="A38" s="470"/>
      <c r="B38" s="471"/>
      <c r="C38" s="471"/>
      <c r="D38" s="471"/>
      <c r="E38" s="471"/>
      <c r="F38" s="471"/>
      <c r="G38" s="471"/>
      <c r="H38" s="472"/>
    </row>
    <row r="39" spans="1:8">
      <c r="A39" s="377" t="s">
        <v>162</v>
      </c>
      <c r="B39" s="471"/>
      <c r="C39" s="471"/>
      <c r="D39" s="471"/>
      <c r="E39" s="471"/>
      <c r="F39" s="471"/>
      <c r="G39" s="471"/>
      <c r="H39" s="472"/>
    </row>
    <row r="40" spans="1:8" ht="16.5" customHeight="1">
      <c r="A40" s="710" t="s">
        <v>435</v>
      </c>
      <c r="B40" s="710"/>
      <c r="C40" s="710"/>
      <c r="D40" s="710"/>
      <c r="E40" s="710"/>
      <c r="F40" s="710"/>
      <c r="G40" s="710"/>
      <c r="H40" s="710"/>
    </row>
    <row r="41" spans="1:8">
      <c r="A41" s="476"/>
      <c r="B41" s="477"/>
      <c r="C41" s="477"/>
      <c r="D41" s="477"/>
      <c r="E41" s="477"/>
      <c r="F41" s="477"/>
      <c r="G41" s="477"/>
      <c r="H41" s="477"/>
    </row>
    <row r="42" spans="1:8" ht="14.25" customHeight="1">
      <c r="A42" s="360"/>
    </row>
  </sheetData>
  <mergeCells count="2">
    <mergeCell ref="A3:H4"/>
    <mergeCell ref="A40:H40"/>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76"/>
  <sheetViews>
    <sheetView zoomScaleNormal="100" zoomScaleSheetLayoutView="100" workbookViewId="0">
      <selection activeCell="E16" sqref="E16"/>
    </sheetView>
  </sheetViews>
  <sheetFormatPr defaultColWidth="8.85546875" defaultRowHeight="12.75"/>
  <cols>
    <col min="1" max="1" width="45.5703125" style="110" customWidth="1"/>
    <col min="2" max="2" width="5.7109375" style="110" customWidth="1"/>
    <col min="3" max="3" width="5.7109375" style="100" customWidth="1"/>
    <col min="4" max="4" width="27.42578125" style="100" customWidth="1"/>
    <col min="5" max="5" width="5.7109375" style="100" customWidth="1"/>
    <col min="6" max="6" width="8.85546875" style="100" customWidth="1"/>
    <col min="7" max="8" width="8.85546875" style="110" customWidth="1"/>
    <col min="9" max="16384" width="8.85546875" style="110"/>
  </cols>
  <sheetData>
    <row r="3" spans="1:5" ht="15.75">
      <c r="A3" s="98" t="s">
        <v>175</v>
      </c>
      <c r="B3" s="99"/>
    </row>
    <row r="4" spans="1:5">
      <c r="A4" s="101"/>
      <c r="B4" s="99"/>
    </row>
    <row r="5" spans="1:5" ht="15.75">
      <c r="A5" s="102" t="s">
        <v>122</v>
      </c>
      <c r="B5" s="103"/>
    </row>
    <row r="6" spans="1:5">
      <c r="A6" s="104" t="s">
        <v>123</v>
      </c>
      <c r="B6" s="105" t="s">
        <v>124</v>
      </c>
    </row>
    <row r="7" spans="1:5">
      <c r="A7" s="106" t="s">
        <v>125</v>
      </c>
      <c r="B7" s="107">
        <v>187.3</v>
      </c>
    </row>
    <row r="8" spans="1:5">
      <c r="A8" s="108" t="s">
        <v>126</v>
      </c>
      <c r="B8" s="109">
        <v>17.559999999999999</v>
      </c>
      <c r="D8" s="110"/>
      <c r="E8" s="110"/>
    </row>
    <row r="9" spans="1:5">
      <c r="A9" s="111" t="s">
        <v>127</v>
      </c>
      <c r="B9" s="112">
        <v>26.02</v>
      </c>
      <c r="D9" s="113" t="s">
        <v>128</v>
      </c>
      <c r="E9" s="114"/>
    </row>
    <row r="10" spans="1:5">
      <c r="A10" s="108" t="s">
        <v>129</v>
      </c>
      <c r="B10" s="109">
        <v>141.44999999999999</v>
      </c>
      <c r="D10" s="115" t="s">
        <v>130</v>
      </c>
      <c r="E10" s="116" t="s">
        <v>124</v>
      </c>
    </row>
    <row r="11" spans="1:5" ht="15">
      <c r="A11" s="111" t="s">
        <v>131</v>
      </c>
      <c r="B11" s="112">
        <v>5.33</v>
      </c>
      <c r="D11" s="111" t="s">
        <v>132</v>
      </c>
      <c r="E11" s="112">
        <v>52.34</v>
      </c>
    </row>
    <row r="12" spans="1:5">
      <c r="A12" s="108" t="s">
        <v>133</v>
      </c>
      <c r="B12" s="109">
        <v>66.84</v>
      </c>
      <c r="D12" s="108" t="s">
        <v>134</v>
      </c>
      <c r="E12" s="109">
        <v>6.71</v>
      </c>
    </row>
    <row r="13" spans="1:5" ht="15">
      <c r="A13" s="111" t="s">
        <v>135</v>
      </c>
      <c r="B13" s="112">
        <v>166.45</v>
      </c>
      <c r="D13" s="111" t="s">
        <v>136</v>
      </c>
      <c r="E13" s="112">
        <v>14.7</v>
      </c>
    </row>
    <row r="14" spans="1:5">
      <c r="A14" s="108" t="s">
        <v>137</v>
      </c>
      <c r="B14" s="109">
        <v>3.47</v>
      </c>
      <c r="D14" s="108" t="s">
        <v>138</v>
      </c>
      <c r="E14" s="109">
        <v>5.31</v>
      </c>
    </row>
    <row r="15" spans="1:5" ht="15">
      <c r="A15" s="117" t="s">
        <v>139</v>
      </c>
      <c r="B15" s="118">
        <v>1.96</v>
      </c>
      <c r="D15" s="111" t="s">
        <v>140</v>
      </c>
      <c r="E15" s="112">
        <v>15.73</v>
      </c>
    </row>
    <row r="16" spans="1:5">
      <c r="A16" s="101" t="s">
        <v>141</v>
      </c>
      <c r="B16" s="119">
        <f>SUM(B7:B15)</f>
        <v>616.38000000000011</v>
      </c>
      <c r="D16" s="108" t="s">
        <v>142</v>
      </c>
      <c r="E16" s="109">
        <v>54.12</v>
      </c>
    </row>
    <row r="17" spans="1:5">
      <c r="A17" s="101"/>
      <c r="B17" s="99"/>
      <c r="D17" s="120" t="s">
        <v>143</v>
      </c>
      <c r="E17" s="121">
        <f>SUM(E11:E16)</f>
        <v>148.91</v>
      </c>
    </row>
    <row r="18" spans="1:5" ht="15.75">
      <c r="A18" s="98" t="s">
        <v>144</v>
      </c>
      <c r="B18" s="122"/>
      <c r="D18" s="101"/>
      <c r="E18" s="123"/>
    </row>
    <row r="19" spans="1:5">
      <c r="A19" s="115" t="s">
        <v>145</v>
      </c>
      <c r="B19" s="124"/>
      <c r="D19" s="115" t="s">
        <v>146</v>
      </c>
      <c r="E19" s="125"/>
    </row>
    <row r="20" spans="1:5">
      <c r="A20" s="111" t="s">
        <v>147</v>
      </c>
      <c r="B20" s="112">
        <v>8.4</v>
      </c>
      <c r="D20" s="111" t="s">
        <v>132</v>
      </c>
      <c r="E20" s="112">
        <v>3.04</v>
      </c>
    </row>
    <row r="21" spans="1:5">
      <c r="A21" s="108" t="s">
        <v>148</v>
      </c>
      <c r="B21" s="109">
        <v>23.26</v>
      </c>
      <c r="D21" s="108" t="s">
        <v>136</v>
      </c>
      <c r="E21" s="109">
        <v>87.62</v>
      </c>
    </row>
    <row r="22" spans="1:5">
      <c r="A22" s="111" t="s">
        <v>149</v>
      </c>
      <c r="B22" s="112">
        <v>19.16</v>
      </c>
      <c r="D22" s="111" t="s">
        <v>150</v>
      </c>
      <c r="E22" s="642">
        <v>0.28999999999999998</v>
      </c>
    </row>
    <row r="23" spans="1:5">
      <c r="A23" s="108" t="s">
        <v>151</v>
      </c>
      <c r="B23" s="109">
        <v>46.06</v>
      </c>
      <c r="D23" s="126" t="s">
        <v>152</v>
      </c>
      <c r="E23" s="127">
        <v>4.99</v>
      </c>
    </row>
    <row r="24" spans="1:5">
      <c r="A24" s="111" t="s">
        <v>153</v>
      </c>
      <c r="B24" s="112">
        <v>108.1</v>
      </c>
      <c r="D24" s="101" t="s">
        <v>141</v>
      </c>
      <c r="E24" s="128">
        <f>SUM(E20:E23)</f>
        <v>95.940000000000012</v>
      </c>
    </row>
    <row r="25" spans="1:5">
      <c r="A25" s="120" t="s">
        <v>141</v>
      </c>
      <c r="B25" s="129">
        <f>SUM(B20:B24)</f>
        <v>204.98000000000002</v>
      </c>
      <c r="D25" s="101"/>
      <c r="E25" s="123"/>
    </row>
    <row r="26" spans="1:5">
      <c r="A26" s="130"/>
      <c r="B26" s="130"/>
      <c r="D26" s="115" t="s">
        <v>110</v>
      </c>
      <c r="E26" s="125"/>
    </row>
    <row r="27" spans="1:5">
      <c r="A27" s="115" t="s">
        <v>154</v>
      </c>
      <c r="B27" s="131"/>
      <c r="D27" s="111" t="s">
        <v>132</v>
      </c>
      <c r="E27" s="112">
        <v>76.760000000000005</v>
      </c>
    </row>
    <row r="28" spans="1:5">
      <c r="A28" s="111" t="s">
        <v>155</v>
      </c>
      <c r="B28" s="112">
        <v>116.8</v>
      </c>
      <c r="D28" s="108" t="s">
        <v>156</v>
      </c>
      <c r="E28" s="109">
        <v>53.44</v>
      </c>
    </row>
    <row r="29" spans="1:5">
      <c r="A29" s="108" t="s">
        <v>138</v>
      </c>
      <c r="B29" s="109">
        <v>7.88</v>
      </c>
      <c r="D29" s="111" t="s">
        <v>136</v>
      </c>
      <c r="E29" s="112">
        <v>14.47</v>
      </c>
    </row>
    <row r="30" spans="1:5">
      <c r="A30" s="111" t="s">
        <v>157</v>
      </c>
      <c r="B30" s="112">
        <v>15.73</v>
      </c>
      <c r="D30" s="108" t="s">
        <v>126</v>
      </c>
      <c r="E30" s="109">
        <v>2.2799999999999998</v>
      </c>
    </row>
    <row r="31" spans="1:5">
      <c r="A31" s="108" t="s">
        <v>158</v>
      </c>
      <c r="B31" s="109">
        <v>78.62</v>
      </c>
      <c r="D31" s="117" t="s">
        <v>159</v>
      </c>
      <c r="E31" s="118">
        <v>19.52</v>
      </c>
    </row>
    <row r="32" spans="1:5">
      <c r="A32" s="111" t="s">
        <v>132</v>
      </c>
      <c r="B32" s="112">
        <v>132.22999999999999</v>
      </c>
      <c r="D32" s="101" t="s">
        <v>143</v>
      </c>
      <c r="E32" s="132">
        <f>SUM(E27:E31)</f>
        <v>166.47</v>
      </c>
    </row>
    <row r="33" spans="1:5" ht="13.5" thickBot="1">
      <c r="A33" s="108" t="s">
        <v>156</v>
      </c>
      <c r="B33" s="109">
        <v>60.15</v>
      </c>
      <c r="D33" s="133"/>
      <c r="E33" s="134"/>
    </row>
    <row r="34" spans="1:5" ht="13.5" thickTop="1">
      <c r="A34" s="120" t="s">
        <v>141</v>
      </c>
      <c r="B34" s="129">
        <f>SUM(B28:B33)</f>
        <v>411.40999999999997</v>
      </c>
      <c r="D34" s="135" t="s">
        <v>160</v>
      </c>
      <c r="E34" s="128">
        <f>E17+E24+E32</f>
        <v>411.32000000000005</v>
      </c>
    </row>
    <row r="35" spans="1:5" ht="13.5" thickBot="1">
      <c r="A35" s="133"/>
      <c r="B35" s="136"/>
      <c r="D35" s="110"/>
      <c r="E35" s="110"/>
    </row>
    <row r="36" spans="1:5" ht="13.5" thickTop="1">
      <c r="A36" s="113" t="s">
        <v>161</v>
      </c>
      <c r="B36" s="128">
        <f>B25+B34</f>
        <v>616.39</v>
      </c>
      <c r="D36" s="110"/>
      <c r="E36" s="110"/>
    </row>
    <row r="37" spans="1:5">
      <c r="A37" s="113"/>
      <c r="B37" s="128"/>
      <c r="D37" s="110"/>
      <c r="E37" s="110"/>
    </row>
    <row r="38" spans="1:5">
      <c r="A38" s="138" t="s">
        <v>162</v>
      </c>
      <c r="B38" s="128"/>
      <c r="D38" s="110"/>
      <c r="E38" s="110"/>
    </row>
    <row r="39" spans="1:5" ht="15">
      <c r="A39" s="137" t="s">
        <v>413</v>
      </c>
    </row>
    <row r="40" spans="1:5" ht="15">
      <c r="A40" s="137" t="s">
        <v>414</v>
      </c>
    </row>
    <row r="41" spans="1:5" ht="15">
      <c r="A41" s="137" t="s">
        <v>415</v>
      </c>
    </row>
    <row r="42" spans="1:5" ht="15">
      <c r="A42" s="137"/>
    </row>
    <row r="46" spans="1:5">
      <c r="A46" s="139"/>
    </row>
    <row r="74" spans="1:2">
      <c r="A74" s="113"/>
      <c r="B74" s="103"/>
    </row>
    <row r="75" spans="1:2">
      <c r="B75" s="140"/>
    </row>
    <row r="76" spans="1:2">
      <c r="A76" s="141"/>
      <c r="B76" s="142"/>
    </row>
  </sheetData>
  <pageMargins left="0.70866141732283472" right="0.70866141732283472" top="0.74803149606299213" bottom="0.74803149606299213" header="0.31496062992125984" footer="0.31496062992125984"/>
  <pageSetup paperSize="9" scale="97" orientation="portrait" r:id="rId1"/>
  <headerFooter>
    <oddHeader>&amp;L&amp;G</oddHeader>
  </headerFooter>
  <rowBreaks count="1" manualBreakCount="1">
    <brk id="43" max="4"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1"/>
  <sheetViews>
    <sheetView topLeftCell="A16" zoomScaleNormal="100" zoomScalePageLayoutView="80" workbookViewId="0">
      <selection activeCell="B43" sqref="B43"/>
    </sheetView>
  </sheetViews>
  <sheetFormatPr defaultColWidth="8.140625" defaultRowHeight="12.75"/>
  <cols>
    <col min="1" max="1" width="5.140625" style="461" customWidth="1"/>
    <col min="2" max="9" width="11" style="462" customWidth="1"/>
    <col min="10" max="16384" width="8.140625" style="445"/>
  </cols>
  <sheetData>
    <row r="3" spans="1:9" ht="35.450000000000003" customHeight="1">
      <c r="A3" s="708" t="s">
        <v>301</v>
      </c>
      <c r="B3" s="708"/>
      <c r="C3" s="708"/>
      <c r="D3" s="708"/>
      <c r="E3" s="708"/>
      <c r="F3" s="708"/>
      <c r="G3" s="708"/>
      <c r="H3" s="708"/>
      <c r="I3" s="708"/>
    </row>
    <row r="5" spans="1:9" ht="66">
      <c r="A5" s="464" t="s">
        <v>107</v>
      </c>
      <c r="B5" s="465" t="s">
        <v>302</v>
      </c>
      <c r="C5" s="465" t="s">
        <v>303</v>
      </c>
      <c r="D5" s="465" t="s">
        <v>304</v>
      </c>
      <c r="E5" s="465" t="s">
        <v>35</v>
      </c>
      <c r="F5" s="465" t="s">
        <v>305</v>
      </c>
      <c r="G5" s="466" t="s">
        <v>306</v>
      </c>
      <c r="H5" s="465" t="s">
        <v>307</v>
      </c>
      <c r="I5" s="466" t="s">
        <v>141</v>
      </c>
    </row>
    <row r="6" spans="1:9">
      <c r="A6" s="467">
        <v>1980</v>
      </c>
      <c r="B6" s="478">
        <v>1.3</v>
      </c>
      <c r="C6" s="478">
        <v>0.3</v>
      </c>
      <c r="D6" s="478" t="s">
        <v>119</v>
      </c>
      <c r="E6" s="478" t="s">
        <v>119</v>
      </c>
      <c r="F6" s="478" t="s">
        <v>119</v>
      </c>
      <c r="G6" s="479" t="s">
        <v>119</v>
      </c>
      <c r="H6" s="478" t="s">
        <v>119</v>
      </c>
      <c r="I6" s="479">
        <v>1.6</v>
      </c>
    </row>
    <row r="7" spans="1:9">
      <c r="A7" s="470">
        <v>1981</v>
      </c>
      <c r="B7" s="480">
        <v>1.6</v>
      </c>
      <c r="C7" s="480">
        <v>0.4</v>
      </c>
      <c r="D7" s="480" t="s">
        <v>119</v>
      </c>
      <c r="E7" s="480" t="s">
        <v>119</v>
      </c>
      <c r="F7" s="480" t="s">
        <v>119</v>
      </c>
      <c r="G7" s="481" t="s">
        <v>119</v>
      </c>
      <c r="H7" s="480" t="s">
        <v>119</v>
      </c>
      <c r="I7" s="472">
        <v>2</v>
      </c>
    </row>
    <row r="8" spans="1:9">
      <c r="A8" s="467">
        <v>1982</v>
      </c>
      <c r="B8" s="468">
        <v>2</v>
      </c>
      <c r="C8" s="468">
        <v>0.8</v>
      </c>
      <c r="D8" s="468" t="s">
        <v>119</v>
      </c>
      <c r="E8" s="468">
        <v>0.02</v>
      </c>
      <c r="F8" s="468" t="s">
        <v>119</v>
      </c>
      <c r="G8" s="469" t="s">
        <v>119</v>
      </c>
      <c r="H8" s="468" t="s">
        <v>119</v>
      </c>
      <c r="I8" s="469">
        <v>2.8</v>
      </c>
    </row>
    <row r="9" spans="1:9">
      <c r="A9" s="470">
        <v>1983</v>
      </c>
      <c r="B9" s="471">
        <v>2.4407407407407402</v>
      </c>
      <c r="C9" s="471">
        <v>1.4199074074074076</v>
      </c>
      <c r="D9" s="471">
        <v>0</v>
      </c>
      <c r="E9" s="471">
        <v>4.6296296296304717E-4</v>
      </c>
      <c r="F9" s="471" t="s">
        <v>119</v>
      </c>
      <c r="G9" s="472">
        <v>3.8611111111111107</v>
      </c>
      <c r="H9" s="471">
        <v>2.3333333333333331E-2</v>
      </c>
      <c r="I9" s="472">
        <v>3.8844444444444441</v>
      </c>
    </row>
    <row r="10" spans="1:9">
      <c r="A10" s="467">
        <v>1984</v>
      </c>
      <c r="B10" s="468">
        <v>3.0571296296296295</v>
      </c>
      <c r="C10" s="468">
        <v>1.6499074074074074</v>
      </c>
      <c r="D10" s="468">
        <v>0</v>
      </c>
      <c r="E10" s="468">
        <v>0.3401851851851852</v>
      </c>
      <c r="F10" s="468" t="s">
        <v>119</v>
      </c>
      <c r="G10" s="469">
        <v>5.0472222222222225</v>
      </c>
      <c r="H10" s="468">
        <v>2.3333333333333331E-2</v>
      </c>
      <c r="I10" s="469">
        <v>5.0705555555555559</v>
      </c>
    </row>
    <row r="11" spans="1:9">
      <c r="A11" s="470">
        <v>1985</v>
      </c>
      <c r="B11" s="471">
        <v>3.1118518518518519</v>
      </c>
      <c r="C11" s="471">
        <v>2.6701851851851854</v>
      </c>
      <c r="D11" s="471">
        <v>0</v>
      </c>
      <c r="E11" s="471">
        <v>0.80046296296296293</v>
      </c>
      <c r="F11" s="471" t="s">
        <v>119</v>
      </c>
      <c r="G11" s="472">
        <v>6.5825000000000005</v>
      </c>
      <c r="H11" s="471">
        <v>8.1388888888888886E-2</v>
      </c>
      <c r="I11" s="472">
        <v>6.6638888888888896</v>
      </c>
    </row>
    <row r="12" spans="1:9">
      <c r="A12" s="467">
        <v>1986</v>
      </c>
      <c r="B12" s="468">
        <v>3.500833333333333</v>
      </c>
      <c r="C12" s="468">
        <v>3.2288888888888887</v>
      </c>
      <c r="D12" s="468">
        <v>0</v>
      </c>
      <c r="E12" s="468">
        <v>1.7366666666666664</v>
      </c>
      <c r="F12" s="468" t="s">
        <v>119</v>
      </c>
      <c r="G12" s="469">
        <v>8.4663888888888881</v>
      </c>
      <c r="H12" s="468">
        <v>0.10472222222222222</v>
      </c>
      <c r="I12" s="469">
        <v>8.5711111111111098</v>
      </c>
    </row>
    <row r="13" spans="1:9">
      <c r="A13" s="470">
        <v>1987</v>
      </c>
      <c r="B13" s="471">
        <v>3.9062962962962957</v>
      </c>
      <c r="C13" s="471">
        <v>3.6468518518518511</v>
      </c>
      <c r="D13" s="471">
        <v>0</v>
      </c>
      <c r="E13" s="471">
        <v>1.611296296296296</v>
      </c>
      <c r="F13" s="471" t="s">
        <v>119</v>
      </c>
      <c r="G13" s="472">
        <v>9.1644444444444417</v>
      </c>
      <c r="H13" s="471">
        <v>0.10472222222222222</v>
      </c>
      <c r="I13" s="472">
        <v>9.2691666666666634</v>
      </c>
    </row>
    <row r="14" spans="1:9">
      <c r="A14" s="467">
        <v>1988</v>
      </c>
      <c r="B14" s="468">
        <v>4.0963888888888889</v>
      </c>
      <c r="C14" s="468">
        <v>3.7349999999999999</v>
      </c>
      <c r="D14" s="468">
        <v>0</v>
      </c>
      <c r="E14" s="468">
        <v>1.5405555555555555</v>
      </c>
      <c r="F14" s="468">
        <v>0.15305555555555656</v>
      </c>
      <c r="G14" s="469">
        <v>9.5250000000000004</v>
      </c>
      <c r="H14" s="468">
        <v>9.3055555555555558E-2</v>
      </c>
      <c r="I14" s="469">
        <v>9.6180555555555554</v>
      </c>
    </row>
    <row r="15" spans="1:9">
      <c r="A15" s="470">
        <v>1989</v>
      </c>
      <c r="B15" s="471">
        <v>3.8069444444444445</v>
      </c>
      <c r="C15" s="471">
        <v>3.4988888888888887</v>
      </c>
      <c r="D15" s="471">
        <v>0</v>
      </c>
      <c r="E15" s="471">
        <v>2.0988888888888888</v>
      </c>
      <c r="F15" s="471">
        <v>0.10861111111111131</v>
      </c>
      <c r="G15" s="472">
        <v>9.5133333333333336</v>
      </c>
      <c r="H15" s="471">
        <v>0.2558333333333333</v>
      </c>
      <c r="I15" s="472">
        <v>9.769166666666667</v>
      </c>
    </row>
    <row r="16" spans="1:9">
      <c r="A16" s="467">
        <v>1990</v>
      </c>
      <c r="B16" s="468">
        <v>3.9219444444444442</v>
      </c>
      <c r="C16" s="468">
        <v>3.6988888888888889</v>
      </c>
      <c r="D16" s="468">
        <v>0</v>
      </c>
      <c r="E16" s="468">
        <v>2.5616666666666665</v>
      </c>
      <c r="F16" s="468">
        <v>0.18</v>
      </c>
      <c r="G16" s="469">
        <v>10.362500000000001</v>
      </c>
      <c r="H16" s="468">
        <v>0.31388888888888888</v>
      </c>
      <c r="I16" s="469">
        <v>10.676388888888889</v>
      </c>
    </row>
    <row r="17" spans="1:9">
      <c r="A17" s="470">
        <v>1991</v>
      </c>
      <c r="B17" s="471">
        <v>3.9452777777777777</v>
      </c>
      <c r="C17" s="471">
        <v>4.6172222222222219</v>
      </c>
      <c r="D17" s="471">
        <v>0</v>
      </c>
      <c r="E17" s="471">
        <v>3.2230555555555558</v>
      </c>
      <c r="F17" s="471">
        <v>0.63111111111111129</v>
      </c>
      <c r="G17" s="472">
        <v>12.416666666666668</v>
      </c>
      <c r="H17" s="471">
        <v>0.34194444444444444</v>
      </c>
      <c r="I17" s="472">
        <v>12.758611111111112</v>
      </c>
    </row>
    <row r="18" spans="1:9">
      <c r="A18" s="467">
        <v>1992</v>
      </c>
      <c r="B18" s="468">
        <v>4.0966666666666667</v>
      </c>
      <c r="C18" s="468">
        <v>5.6263888888888891</v>
      </c>
      <c r="D18" s="468">
        <v>0</v>
      </c>
      <c r="E18" s="468">
        <v>3.2491666666666665</v>
      </c>
      <c r="F18" s="468">
        <v>0.42444444444444523</v>
      </c>
      <c r="G18" s="469">
        <v>13.396666666666667</v>
      </c>
      <c r="H18" s="468">
        <v>0.32583333333333331</v>
      </c>
      <c r="I18" s="469">
        <v>13.7225</v>
      </c>
    </row>
    <row r="19" spans="1:9">
      <c r="A19" s="470">
        <v>1993</v>
      </c>
      <c r="B19" s="471">
        <v>4.1888888888888891</v>
      </c>
      <c r="C19" s="471">
        <v>7.2549999999999999</v>
      </c>
      <c r="D19" s="471">
        <v>0.45861111111111108</v>
      </c>
      <c r="E19" s="471">
        <v>3.0691666666666664</v>
      </c>
      <c r="F19" s="471">
        <v>0.59444444444444522</v>
      </c>
      <c r="G19" s="472">
        <v>15.566111111111111</v>
      </c>
      <c r="H19" s="471">
        <v>0.54749999999999999</v>
      </c>
      <c r="I19" s="472">
        <v>16.113611111111112</v>
      </c>
    </row>
    <row r="20" spans="1:9">
      <c r="A20" s="467">
        <v>1994</v>
      </c>
      <c r="B20" s="468">
        <v>4.0402777777777779</v>
      </c>
      <c r="C20" s="468">
        <v>9.5216666666666665</v>
      </c>
      <c r="D20" s="468">
        <v>1.191111111111111</v>
      </c>
      <c r="E20" s="468">
        <v>3.1608333333333332</v>
      </c>
      <c r="F20" s="468">
        <v>0.58944444444444521</v>
      </c>
      <c r="G20" s="469">
        <v>18.503333333333334</v>
      </c>
      <c r="H20" s="468">
        <v>0.61638888888888888</v>
      </c>
      <c r="I20" s="469">
        <v>19.119722222222222</v>
      </c>
    </row>
    <row r="21" spans="1:9">
      <c r="A21" s="470">
        <v>1995</v>
      </c>
      <c r="B21" s="471">
        <v>4.4505555555555558</v>
      </c>
      <c r="C21" s="471">
        <v>11.124444444444443</v>
      </c>
      <c r="D21" s="471">
        <v>1.4524999999999999</v>
      </c>
      <c r="E21" s="471">
        <v>3.339722222222222</v>
      </c>
      <c r="F21" s="471">
        <v>0.59</v>
      </c>
      <c r="G21" s="472">
        <v>20.957222222222221</v>
      </c>
      <c r="H21" s="471">
        <v>0.96527777777777768</v>
      </c>
      <c r="I21" s="472">
        <v>21.922499999999999</v>
      </c>
    </row>
    <row r="22" spans="1:9">
      <c r="A22" s="467">
        <v>1996</v>
      </c>
      <c r="B22" s="468">
        <v>4.4133333333333331</v>
      </c>
      <c r="C22" s="468">
        <v>14.213888888888889</v>
      </c>
      <c r="D22" s="468">
        <v>1.7086111111111111</v>
      </c>
      <c r="E22" s="468">
        <v>3.3355555555555556</v>
      </c>
      <c r="F22" s="468">
        <v>1.1122222222222227</v>
      </c>
      <c r="G22" s="469">
        <v>24.78361111111111</v>
      </c>
      <c r="H22" s="468">
        <v>1.2561111111111112</v>
      </c>
      <c r="I22" s="469">
        <v>26.03972222222222</v>
      </c>
    </row>
    <row r="23" spans="1:9">
      <c r="A23" s="470">
        <v>1997</v>
      </c>
      <c r="B23" s="471">
        <v>4.7938888888888886</v>
      </c>
      <c r="C23" s="471">
        <v>13.656111111111111</v>
      </c>
      <c r="D23" s="471">
        <v>1.3855555555555554</v>
      </c>
      <c r="E23" s="471">
        <v>2.9824999999999999</v>
      </c>
      <c r="F23" s="471">
        <v>1.0349999999999999</v>
      </c>
      <c r="G23" s="472">
        <v>23.853055555555553</v>
      </c>
      <c r="H23" s="471">
        <v>1.3722222222222222</v>
      </c>
      <c r="I23" s="472">
        <v>25.225277777777777</v>
      </c>
    </row>
    <row r="24" spans="1:9">
      <c r="A24" s="467">
        <v>1998</v>
      </c>
      <c r="B24" s="468">
        <v>5.0541666666666671</v>
      </c>
      <c r="C24" s="468">
        <v>13.730833333333333</v>
      </c>
      <c r="D24" s="468">
        <v>1.9669444444444444</v>
      </c>
      <c r="E24" s="468">
        <v>3.813333333333333</v>
      </c>
      <c r="F24" s="468">
        <v>0.2986111111111095</v>
      </c>
      <c r="G24" s="469">
        <v>24.863888888888887</v>
      </c>
      <c r="H24" s="468">
        <v>1.5002777777777778</v>
      </c>
      <c r="I24" s="469">
        <v>26.364166666666666</v>
      </c>
    </row>
    <row r="25" spans="1:9">
      <c r="A25" s="470">
        <v>1999</v>
      </c>
      <c r="B25" s="471">
        <v>4.7272222222222213</v>
      </c>
      <c r="C25" s="471">
        <v>13.951388888888889</v>
      </c>
      <c r="D25" s="471">
        <v>2.1969444444444441</v>
      </c>
      <c r="E25" s="471">
        <v>2.7605555555555559</v>
      </c>
      <c r="F25" s="471">
        <v>-1.0555555555554747E-2</v>
      </c>
      <c r="G25" s="472">
        <v>23.625555555555554</v>
      </c>
      <c r="H25" s="471">
        <v>1.5169444444444444</v>
      </c>
      <c r="I25" s="472">
        <v>25.142499999999998</v>
      </c>
    </row>
    <row r="26" spans="1:9">
      <c r="A26" s="467">
        <v>2000</v>
      </c>
      <c r="B26" s="468">
        <v>5.596111111111111</v>
      </c>
      <c r="C26" s="468">
        <v>14.319722222222223</v>
      </c>
      <c r="D26" s="468">
        <v>1.4869444444444444</v>
      </c>
      <c r="E26" s="468">
        <v>2.39</v>
      </c>
      <c r="F26" s="468">
        <v>-1.3888888888941439E-3</v>
      </c>
      <c r="G26" s="469">
        <v>23.791388888888886</v>
      </c>
      <c r="H26" s="468">
        <v>1.546111111111111</v>
      </c>
      <c r="I26" s="469">
        <v>25.337499999999999</v>
      </c>
    </row>
    <row r="27" spans="1:9">
      <c r="A27" s="470">
        <v>2001</v>
      </c>
      <c r="B27" s="471">
        <v>5.4577777777777774</v>
      </c>
      <c r="C27" s="471">
        <v>17.333333333333332</v>
      </c>
      <c r="D27" s="471">
        <v>1.9275</v>
      </c>
      <c r="E27" s="471">
        <v>2.6769444444444441</v>
      </c>
      <c r="F27" s="471">
        <v>-1.6666666666678793E-3</v>
      </c>
      <c r="G27" s="472">
        <v>27.393888888888885</v>
      </c>
      <c r="H27" s="471">
        <v>2.0216666666666665</v>
      </c>
      <c r="I27" s="472">
        <v>29.415555555555549</v>
      </c>
    </row>
    <row r="28" spans="1:9">
      <c r="A28" s="467">
        <v>2002</v>
      </c>
      <c r="B28" s="468">
        <v>5.2011111111111115</v>
      </c>
      <c r="C28" s="468">
        <v>17.931111111111111</v>
      </c>
      <c r="D28" s="468">
        <v>1.77</v>
      </c>
      <c r="E28" s="468">
        <v>3.6847222222222222</v>
      </c>
      <c r="F28" s="468">
        <v>-8.3333333333212071E-4</v>
      </c>
      <c r="G28" s="469">
        <v>28.586111111111112</v>
      </c>
      <c r="H28" s="468">
        <v>1.9986111111111111</v>
      </c>
      <c r="I28" s="469">
        <v>30.584722222222222</v>
      </c>
    </row>
    <row r="29" spans="1:9">
      <c r="A29" s="470">
        <v>2003</v>
      </c>
      <c r="B29" s="471">
        <v>6.4861000000000004</v>
      </c>
      <c r="C29" s="471">
        <v>17.725999999999999</v>
      </c>
      <c r="D29" s="471">
        <v>1.74</v>
      </c>
      <c r="E29" s="471">
        <v>3.6285599999999998</v>
      </c>
      <c r="F29" s="471">
        <v>0.17</v>
      </c>
      <c r="G29" s="472">
        <v>29.75066</v>
      </c>
      <c r="H29" s="471">
        <v>3.0190000000000001</v>
      </c>
      <c r="I29" s="472">
        <v>32.740555555555559</v>
      </c>
    </row>
    <row r="30" spans="1:9">
      <c r="A30" s="467">
        <v>2004</v>
      </c>
      <c r="B30" s="468">
        <v>6.6</v>
      </c>
      <c r="C30" s="468">
        <v>16.899999999999999</v>
      </c>
      <c r="D30" s="468">
        <v>1.198</v>
      </c>
      <c r="E30" s="468">
        <v>3.4</v>
      </c>
      <c r="F30" s="468">
        <v>0.05</v>
      </c>
      <c r="G30" s="469">
        <v>28.148</v>
      </c>
      <c r="H30" s="468">
        <v>5.9</v>
      </c>
      <c r="I30" s="469">
        <v>34</v>
      </c>
    </row>
    <row r="31" spans="1:9">
      <c r="A31" s="470">
        <v>2005</v>
      </c>
      <c r="B31" s="471">
        <v>7.53</v>
      </c>
      <c r="C31" s="471">
        <v>18.75</v>
      </c>
      <c r="D31" s="471">
        <v>1.0900000000000001</v>
      </c>
      <c r="E31" s="471">
        <v>2.63</v>
      </c>
      <c r="F31" s="471">
        <v>-0.57999999999999996</v>
      </c>
      <c r="G31" s="472">
        <v>29.42</v>
      </c>
      <c r="H31" s="471">
        <v>4.7699999999999996</v>
      </c>
      <c r="I31" s="472">
        <v>34.200000000000003</v>
      </c>
    </row>
    <row r="32" spans="1:9">
      <c r="A32" s="467">
        <v>2006</v>
      </c>
      <c r="B32" s="468">
        <v>7.3416666666666659</v>
      </c>
      <c r="C32" s="468">
        <v>19.323055555555555</v>
      </c>
      <c r="D32" s="468">
        <v>0.87083333333333324</v>
      </c>
      <c r="E32" s="468">
        <v>2.1233333333333335</v>
      </c>
      <c r="F32" s="468">
        <v>1.0097222222222262</v>
      </c>
      <c r="G32" s="469">
        <v>30.668611111111115</v>
      </c>
      <c r="H32" s="468">
        <v>5.8647222222222215</v>
      </c>
      <c r="I32" s="469">
        <v>36.533333333333339</v>
      </c>
    </row>
    <row r="33" spans="1:9">
      <c r="A33" s="470">
        <v>2007</v>
      </c>
      <c r="B33" s="471">
        <v>9.3369444444444429</v>
      </c>
      <c r="C33" s="471">
        <v>19.2</v>
      </c>
      <c r="D33" s="471">
        <v>0.92194444444444401</v>
      </c>
      <c r="E33" s="471">
        <v>2.8080555555555557</v>
      </c>
      <c r="F33" s="471">
        <v>0.1</v>
      </c>
      <c r="G33" s="472">
        <v>32.4</v>
      </c>
      <c r="H33" s="471">
        <v>5.6</v>
      </c>
      <c r="I33" s="472">
        <v>37.97</v>
      </c>
    </row>
    <row r="34" spans="1:9">
      <c r="A34" s="467">
        <v>2008</v>
      </c>
      <c r="B34" s="468">
        <v>10</v>
      </c>
      <c r="C34" s="468">
        <v>20.399999999999999</v>
      </c>
      <c r="D34" s="468">
        <v>0.81410000000000005</v>
      </c>
      <c r="E34" s="468">
        <v>3.2</v>
      </c>
      <c r="F34" s="468">
        <v>0.1</v>
      </c>
      <c r="G34" s="469">
        <v>34.5</v>
      </c>
      <c r="H34" s="468">
        <v>7.2</v>
      </c>
      <c r="I34" s="469">
        <v>41.71</v>
      </c>
    </row>
    <row r="35" spans="1:9">
      <c r="A35" s="473">
        <v>2009</v>
      </c>
      <c r="B35" s="474">
        <v>9.6</v>
      </c>
      <c r="C35" s="474">
        <v>23</v>
      </c>
      <c r="D35" s="474">
        <v>0.9</v>
      </c>
      <c r="E35" s="474">
        <v>2</v>
      </c>
      <c r="F35" s="474">
        <v>1.3</v>
      </c>
      <c r="G35" s="475">
        <v>36.799999999999997</v>
      </c>
      <c r="H35" s="474">
        <v>8.3000000000000007</v>
      </c>
      <c r="I35" s="475">
        <v>45.1</v>
      </c>
    </row>
    <row r="36" spans="1:9">
      <c r="A36" s="467">
        <v>2010</v>
      </c>
      <c r="B36" s="468">
        <v>11.7</v>
      </c>
      <c r="C36" s="468">
        <v>31.7</v>
      </c>
      <c r="D36" s="468">
        <v>0.9</v>
      </c>
      <c r="E36" s="468">
        <v>2.9</v>
      </c>
      <c r="F36" s="468">
        <v>-0.4</v>
      </c>
      <c r="G36" s="469">
        <v>46.8</v>
      </c>
      <c r="H36" s="468">
        <v>9</v>
      </c>
      <c r="I36" s="469">
        <v>55.8</v>
      </c>
    </row>
    <row r="37" spans="1:9">
      <c r="A37" s="470"/>
      <c r="B37" s="471"/>
      <c r="C37" s="471"/>
      <c r="D37" s="471"/>
      <c r="E37" s="471"/>
      <c r="F37" s="471"/>
      <c r="G37" s="471"/>
      <c r="H37" s="471"/>
      <c r="I37" s="472"/>
    </row>
    <row r="38" spans="1:9">
      <c r="A38" s="461" t="s">
        <v>200</v>
      </c>
      <c r="B38" s="471"/>
      <c r="C38" s="471"/>
      <c r="D38" s="471"/>
      <c r="E38" s="471"/>
      <c r="F38" s="471"/>
      <c r="G38" s="471"/>
      <c r="H38" s="471"/>
      <c r="I38" s="472"/>
    </row>
    <row r="39" spans="1:9" ht="15">
      <c r="A39" s="461" t="s">
        <v>436</v>
      </c>
    </row>
    <row r="41" spans="1:9">
      <c r="A41" s="445"/>
    </row>
  </sheetData>
  <mergeCells count="1">
    <mergeCell ref="A3:I3"/>
  </mergeCells>
  <pageMargins left="0.70866141732283472" right="0.70866141732283472" top="0.74803149606299213" bottom="0.74803149606299213" header="0.31496062992125984" footer="0.31496062992125984"/>
  <pageSetup paperSize="9" scale="94" orientation="portrait" r:id="rId1"/>
  <headerFooter>
    <oddHeader>&amp;L&amp;G</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21"/>
  <sheetViews>
    <sheetView zoomScaleNormal="100" workbookViewId="0">
      <selection activeCell="D27" sqref="D27"/>
    </sheetView>
  </sheetViews>
  <sheetFormatPr defaultColWidth="9.140625" defaultRowHeight="12.75"/>
  <cols>
    <col min="1" max="1" width="5.28515625" style="166" customWidth="1"/>
    <col min="2" max="4" width="15.28515625" style="144" customWidth="1"/>
    <col min="5" max="16384" width="9.140625" style="100"/>
  </cols>
  <sheetData>
    <row r="3" spans="1:4" ht="31.9" customHeight="1">
      <c r="A3" s="711" t="s">
        <v>308</v>
      </c>
      <c r="B3" s="711"/>
      <c r="C3" s="711"/>
      <c r="D3" s="711"/>
    </row>
    <row r="5" spans="1:4" ht="38.25">
      <c r="A5" s="482" t="s">
        <v>107</v>
      </c>
      <c r="B5" s="483" t="s">
        <v>309</v>
      </c>
      <c r="C5" s="483" t="s">
        <v>310</v>
      </c>
      <c r="D5" s="483" t="s">
        <v>311</v>
      </c>
    </row>
    <row r="6" spans="1:4">
      <c r="A6" s="484">
        <v>1997</v>
      </c>
      <c r="B6" s="485">
        <v>0.18720000000000001</v>
      </c>
      <c r="C6" s="485">
        <v>2.1830064</v>
      </c>
      <c r="D6" s="485">
        <v>0.26857439999999999</v>
      </c>
    </row>
    <row r="7" spans="1:4">
      <c r="A7" s="486">
        <v>1998</v>
      </c>
      <c r="B7" s="487">
        <v>0.27839999999999998</v>
      </c>
      <c r="C7" s="487">
        <v>2.2959263999999999</v>
      </c>
      <c r="D7" s="487">
        <v>0.33357599999999998</v>
      </c>
    </row>
    <row r="8" spans="1:4">
      <c r="A8" s="484">
        <v>1999</v>
      </c>
      <c r="B8" s="485">
        <v>0.38879999999999998</v>
      </c>
      <c r="C8" s="485">
        <v>2.6383103999999999</v>
      </c>
      <c r="D8" s="485">
        <v>0.43350720000000004</v>
      </c>
    </row>
    <row r="9" spans="1:4">
      <c r="A9" s="486">
        <v>2000</v>
      </c>
      <c r="B9" s="487">
        <v>0.38400000000000001</v>
      </c>
      <c r="C9" s="487">
        <v>2.9089536000000003</v>
      </c>
      <c r="D9" s="487">
        <v>0.6592271999999999</v>
      </c>
    </row>
    <row r="10" spans="1:4">
      <c r="A10" s="484">
        <v>2001</v>
      </c>
      <c r="B10" s="485">
        <v>0.72</v>
      </c>
      <c r="C10" s="485">
        <v>3.6301584</v>
      </c>
      <c r="D10" s="485">
        <v>0.59630399999999995</v>
      </c>
    </row>
    <row r="11" spans="1:4">
      <c r="A11" s="486">
        <v>2002</v>
      </c>
      <c r="B11" s="487">
        <v>1.1279999999999999</v>
      </c>
      <c r="C11" s="487">
        <v>3.2032224</v>
      </c>
      <c r="D11" s="487">
        <v>0.65205119999999994</v>
      </c>
    </row>
    <row r="12" spans="1:4">
      <c r="A12" s="484">
        <v>2003</v>
      </c>
      <c r="B12" s="485">
        <v>1.4256</v>
      </c>
      <c r="C12" s="485">
        <v>3.9924095999999998</v>
      </c>
      <c r="D12" s="485">
        <v>1.2466175999999998</v>
      </c>
    </row>
    <row r="13" spans="1:4">
      <c r="A13" s="486">
        <v>2004</v>
      </c>
      <c r="B13" s="487">
        <v>1.6559999999999999</v>
      </c>
      <c r="C13" s="487">
        <v>4.2792575999999993</v>
      </c>
      <c r="D13" s="487">
        <v>1.5422783999999998</v>
      </c>
    </row>
    <row r="14" spans="1:4">
      <c r="A14" s="484">
        <v>2005</v>
      </c>
      <c r="B14" s="485">
        <v>2.1983999999999999</v>
      </c>
      <c r="C14" s="485">
        <v>4.8719999999999999</v>
      </c>
      <c r="D14" s="485">
        <v>0.89326559999999999</v>
      </c>
    </row>
    <row r="15" spans="1:4">
      <c r="A15" s="486">
        <v>2006</v>
      </c>
      <c r="B15" s="487">
        <v>2.9232</v>
      </c>
      <c r="C15" s="487">
        <v>5.1360000000000001</v>
      </c>
      <c r="D15" s="487">
        <v>1.0624175999999999</v>
      </c>
    </row>
    <row r="16" spans="1:4">
      <c r="A16" s="484">
        <v>2007</v>
      </c>
      <c r="B16" s="485">
        <v>3.048</v>
      </c>
      <c r="C16" s="485">
        <v>5.1840000000000002</v>
      </c>
      <c r="D16" s="485">
        <v>1.459104</v>
      </c>
    </row>
    <row r="17" spans="1:4">
      <c r="A17" s="486">
        <v>2008</v>
      </c>
      <c r="B17" s="487">
        <v>3.2639999999999998</v>
      </c>
      <c r="C17" s="487">
        <v>5.6159999999999997</v>
      </c>
      <c r="D17" s="487">
        <v>1.3000223999999998</v>
      </c>
    </row>
    <row r="18" spans="1:4">
      <c r="A18" s="484">
        <v>2009</v>
      </c>
      <c r="B18" s="485">
        <v>3.3359999999999999</v>
      </c>
      <c r="C18" s="485">
        <v>5.8704000000000001</v>
      </c>
      <c r="D18" s="485">
        <v>1.6424496</v>
      </c>
    </row>
    <row r="19" spans="1:4">
      <c r="A19" s="488">
        <v>2010</v>
      </c>
      <c r="B19" s="489">
        <v>3.7679999999999998</v>
      </c>
      <c r="C19" s="489">
        <v>7.1760000000000002</v>
      </c>
      <c r="D19" s="489">
        <v>3.0259999999999998</v>
      </c>
    </row>
    <row r="21" spans="1:4">
      <c r="A21" s="166" t="s">
        <v>437</v>
      </c>
    </row>
  </sheetData>
  <mergeCells count="1">
    <mergeCell ref="A3:D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3"/>
  <sheetViews>
    <sheetView zoomScaleNormal="100" workbookViewId="0">
      <selection activeCell="D18" sqref="D18"/>
    </sheetView>
  </sheetViews>
  <sheetFormatPr defaultColWidth="9.140625" defaultRowHeight="12.75"/>
  <cols>
    <col min="1" max="1" width="9.140625" style="502"/>
    <col min="2" max="10" width="9.140625" style="503"/>
    <col min="11" max="16384" width="9.140625" style="306"/>
  </cols>
  <sheetData>
    <row r="3" spans="1:10" ht="30" customHeight="1">
      <c r="A3" s="712" t="s">
        <v>312</v>
      </c>
      <c r="B3" s="712"/>
      <c r="C3" s="712"/>
      <c r="D3" s="712"/>
      <c r="E3" s="712"/>
      <c r="F3" s="712"/>
      <c r="G3" s="712"/>
      <c r="H3" s="712"/>
      <c r="I3" s="712"/>
      <c r="J3" s="712"/>
    </row>
    <row r="5" spans="1:10" ht="40.5" customHeight="1">
      <c r="A5" s="490" t="s">
        <v>107</v>
      </c>
      <c r="B5" s="491" t="s">
        <v>74</v>
      </c>
      <c r="C5" s="491" t="s">
        <v>313</v>
      </c>
      <c r="D5" s="491" t="s">
        <v>314</v>
      </c>
      <c r="E5" s="491" t="s">
        <v>315</v>
      </c>
      <c r="F5" s="491" t="s">
        <v>316</v>
      </c>
      <c r="G5" s="491" t="s">
        <v>317</v>
      </c>
      <c r="H5" s="491" t="s">
        <v>318</v>
      </c>
      <c r="I5" s="492" t="s">
        <v>319</v>
      </c>
      <c r="J5" s="492" t="s">
        <v>320</v>
      </c>
    </row>
    <row r="6" spans="1:10">
      <c r="A6" s="493">
        <v>2009</v>
      </c>
      <c r="B6" s="494">
        <v>3040</v>
      </c>
      <c r="C6" s="494">
        <v>17186</v>
      </c>
      <c r="D6" s="494">
        <v>109790</v>
      </c>
      <c r="E6" s="494">
        <v>18085</v>
      </c>
      <c r="F6" s="494">
        <v>16810</v>
      </c>
      <c r="G6" s="494">
        <v>94052</v>
      </c>
      <c r="H6" s="494">
        <v>8991</v>
      </c>
      <c r="I6" s="495">
        <v>267954</v>
      </c>
      <c r="J6" s="495">
        <v>40082</v>
      </c>
    </row>
    <row r="7" spans="1:10">
      <c r="A7" s="496">
        <v>2010</v>
      </c>
      <c r="B7" s="497">
        <v>12929</v>
      </c>
      <c r="C7" s="497">
        <v>32851</v>
      </c>
      <c r="D7" s="497">
        <v>40376</v>
      </c>
      <c r="E7" s="497">
        <v>49761</v>
      </c>
      <c r="F7" s="497">
        <v>14190</v>
      </c>
      <c r="G7" s="497">
        <v>81357</v>
      </c>
      <c r="H7" s="497">
        <v>11789</v>
      </c>
      <c r="I7" s="498">
        <v>243253</v>
      </c>
      <c r="J7" s="498">
        <v>72606</v>
      </c>
    </row>
    <row r="8" spans="1:10">
      <c r="A8" s="499"/>
      <c r="B8" s="500"/>
      <c r="C8" s="500"/>
      <c r="D8" s="500"/>
      <c r="E8" s="500"/>
      <c r="F8" s="500"/>
      <c r="G8" s="500"/>
      <c r="H8" s="500"/>
      <c r="I8" s="501"/>
      <c r="J8" s="501"/>
    </row>
    <row r="9" spans="1:10">
      <c r="A9" s="502" t="s">
        <v>322</v>
      </c>
      <c r="B9" s="500"/>
      <c r="C9" s="500"/>
      <c r="D9" s="500"/>
      <c r="E9" s="500"/>
      <c r="F9" s="500"/>
      <c r="G9" s="500"/>
      <c r="H9" s="500"/>
      <c r="I9" s="501"/>
      <c r="J9" s="501"/>
    </row>
    <row r="10" spans="1:10">
      <c r="A10" s="502" t="s">
        <v>321</v>
      </c>
    </row>
    <row r="13" spans="1:10" ht="32.450000000000003" customHeight="1">
      <c r="A13" s="700" t="s">
        <v>323</v>
      </c>
      <c r="B13" s="700"/>
      <c r="C13" s="700"/>
      <c r="D13" s="700"/>
      <c r="E13" s="700"/>
      <c r="F13" s="700"/>
      <c r="G13" s="700"/>
      <c r="H13" s="700"/>
      <c r="I13" s="700"/>
      <c r="J13" s="700"/>
    </row>
    <row r="14" spans="1:10">
      <c r="A14" s="507"/>
      <c r="B14" s="423"/>
      <c r="C14" s="358"/>
      <c r="D14" s="358"/>
      <c r="E14" s="358"/>
      <c r="F14" s="358"/>
      <c r="G14" s="358"/>
      <c r="H14" s="358"/>
    </row>
    <row r="15" spans="1:10">
      <c r="A15" s="307" t="s">
        <v>107</v>
      </c>
      <c r="B15" s="308" t="s">
        <v>324</v>
      </c>
      <c r="C15" s="358"/>
      <c r="D15" s="358"/>
      <c r="E15" s="358"/>
      <c r="F15" s="358"/>
      <c r="G15" s="358"/>
      <c r="H15" s="358"/>
    </row>
    <row r="16" spans="1:10">
      <c r="A16" s="504">
        <v>39448</v>
      </c>
      <c r="B16" s="596">
        <v>56.446774193548379</v>
      </c>
      <c r="C16" s="358"/>
      <c r="D16" s="358"/>
      <c r="E16" s="358"/>
      <c r="F16" s="358"/>
      <c r="G16" s="358"/>
      <c r="H16" s="358"/>
    </row>
    <row r="17" spans="1:8">
      <c r="A17" s="505">
        <v>39479</v>
      </c>
      <c r="B17" s="597">
        <v>55.320689655172416</v>
      </c>
      <c r="C17" s="358"/>
      <c r="D17" s="358"/>
      <c r="E17" s="358"/>
      <c r="F17" s="358"/>
      <c r="G17" s="358"/>
      <c r="H17" s="358"/>
    </row>
    <row r="18" spans="1:8">
      <c r="A18" s="504">
        <v>39508</v>
      </c>
      <c r="B18" s="596">
        <v>58.08064516129032</v>
      </c>
      <c r="C18" s="358"/>
      <c r="D18" s="358"/>
      <c r="E18" s="358"/>
      <c r="F18" s="358"/>
      <c r="G18" s="358"/>
      <c r="H18" s="358"/>
    </row>
    <row r="19" spans="1:8">
      <c r="A19" s="505">
        <v>39539</v>
      </c>
      <c r="B19" s="597">
        <v>54.633333333333333</v>
      </c>
      <c r="C19" s="358"/>
      <c r="D19" s="358"/>
      <c r="E19" s="358"/>
      <c r="F19" s="358"/>
      <c r="G19" s="358"/>
      <c r="H19" s="358"/>
    </row>
    <row r="20" spans="1:8">
      <c r="A20" s="504">
        <v>39569</v>
      </c>
      <c r="B20" s="596">
        <v>54.943548387096776</v>
      </c>
      <c r="C20" s="358"/>
      <c r="D20" s="358"/>
      <c r="E20" s="358"/>
      <c r="F20" s="358"/>
      <c r="G20" s="358"/>
      <c r="H20" s="358"/>
    </row>
    <row r="21" spans="1:8">
      <c r="A21" s="505">
        <v>39600</v>
      </c>
      <c r="B21" s="597">
        <v>56.93333333333333</v>
      </c>
      <c r="C21" s="358"/>
      <c r="D21" s="358"/>
      <c r="E21" s="358"/>
      <c r="F21" s="358"/>
      <c r="G21" s="358"/>
      <c r="H21" s="358"/>
    </row>
    <row r="22" spans="1:8">
      <c r="A22" s="504">
        <v>39630</v>
      </c>
      <c r="B22" s="596">
        <v>59.5</v>
      </c>
      <c r="C22" s="358"/>
      <c r="D22" s="358"/>
      <c r="E22" s="358"/>
      <c r="F22" s="358"/>
      <c r="G22" s="358"/>
      <c r="H22" s="358"/>
    </row>
    <row r="23" spans="1:8">
      <c r="A23" s="505">
        <v>39661</v>
      </c>
      <c r="B23" s="597">
        <v>59.395161290322584</v>
      </c>
      <c r="C23" s="358"/>
      <c r="D23" s="358"/>
      <c r="E23" s="358"/>
      <c r="F23" s="358"/>
      <c r="G23" s="358"/>
      <c r="H23" s="358"/>
    </row>
    <row r="24" spans="1:8">
      <c r="A24" s="504">
        <v>39692</v>
      </c>
      <c r="B24" s="596">
        <v>62.266666666666666</v>
      </c>
      <c r="C24" s="358"/>
      <c r="D24" s="358"/>
      <c r="E24" s="358"/>
      <c r="F24" s="358"/>
      <c r="G24" s="358"/>
      <c r="H24" s="358"/>
    </row>
    <row r="25" spans="1:8">
      <c r="A25" s="505">
        <v>39722</v>
      </c>
      <c r="B25" s="597">
        <v>58.346774193548384</v>
      </c>
      <c r="C25" s="358"/>
      <c r="D25" s="358"/>
      <c r="E25" s="358"/>
      <c r="F25" s="358"/>
      <c r="G25" s="358"/>
      <c r="H25" s="358"/>
    </row>
    <row r="26" spans="1:8">
      <c r="A26" s="504">
        <v>39753</v>
      </c>
      <c r="B26" s="596">
        <v>55.43333333333333</v>
      </c>
      <c r="C26" s="358"/>
      <c r="D26" s="358"/>
      <c r="E26" s="358"/>
      <c r="F26" s="358"/>
      <c r="G26" s="358"/>
      <c r="H26" s="358"/>
    </row>
    <row r="27" spans="1:8">
      <c r="A27" s="505">
        <v>39783</v>
      </c>
      <c r="B27" s="597">
        <v>52.072580645161288</v>
      </c>
      <c r="C27" s="358"/>
      <c r="D27" s="358"/>
      <c r="E27" s="358"/>
      <c r="F27" s="358"/>
      <c r="G27" s="358"/>
      <c r="H27" s="358"/>
    </row>
    <row r="28" spans="1:8">
      <c r="A28" s="504">
        <v>39814</v>
      </c>
      <c r="B28" s="596">
        <v>49.588709677419352</v>
      </c>
      <c r="C28" s="358"/>
      <c r="D28" s="358"/>
      <c r="E28" s="358"/>
      <c r="F28" s="358"/>
      <c r="G28" s="358"/>
      <c r="H28" s="358"/>
    </row>
    <row r="29" spans="1:8">
      <c r="A29" s="505">
        <v>39845</v>
      </c>
      <c r="B29" s="597">
        <v>49.473214285714285</v>
      </c>
      <c r="C29" s="358"/>
      <c r="D29" s="358"/>
      <c r="E29" s="358"/>
      <c r="F29" s="358"/>
      <c r="G29" s="358"/>
      <c r="H29" s="358"/>
    </row>
    <row r="30" spans="1:8">
      <c r="A30" s="504">
        <v>39873</v>
      </c>
      <c r="B30" s="596">
        <v>45.854838709677416</v>
      </c>
      <c r="C30" s="358"/>
      <c r="D30" s="358"/>
      <c r="E30" s="358"/>
      <c r="F30" s="358"/>
      <c r="G30" s="358"/>
      <c r="H30" s="358"/>
    </row>
    <row r="31" spans="1:8">
      <c r="A31" s="505">
        <v>39904</v>
      </c>
      <c r="B31" s="597">
        <v>43.991666666666667</v>
      </c>
      <c r="C31" s="358"/>
      <c r="D31" s="358"/>
      <c r="E31" s="358"/>
      <c r="F31" s="358"/>
      <c r="G31" s="358"/>
      <c r="H31" s="358"/>
    </row>
    <row r="32" spans="1:8">
      <c r="A32" s="504">
        <v>39934</v>
      </c>
      <c r="B32" s="596">
        <v>42.79032258064516</v>
      </c>
      <c r="C32" s="358"/>
      <c r="D32" s="358"/>
      <c r="E32" s="358"/>
      <c r="F32" s="358"/>
      <c r="G32" s="358"/>
      <c r="H32" s="358"/>
    </row>
    <row r="33" spans="1:8">
      <c r="A33" s="505">
        <v>39965</v>
      </c>
      <c r="B33" s="597">
        <v>45.208333333333336</v>
      </c>
      <c r="C33" s="358"/>
      <c r="D33" s="358"/>
      <c r="E33" s="358"/>
      <c r="F33" s="358"/>
      <c r="G33" s="358"/>
      <c r="H33" s="358"/>
    </row>
    <row r="34" spans="1:8">
      <c r="A34" s="504">
        <v>39995</v>
      </c>
      <c r="B34" s="596">
        <v>46.943548387096776</v>
      </c>
      <c r="C34" s="358"/>
      <c r="D34" s="358"/>
      <c r="E34" s="358"/>
      <c r="F34" s="358"/>
      <c r="G34" s="358"/>
      <c r="H34" s="358"/>
    </row>
    <row r="35" spans="1:8">
      <c r="A35" s="505">
        <v>40026</v>
      </c>
      <c r="B35" s="597">
        <v>51.556451612903224</v>
      </c>
      <c r="C35" s="358"/>
      <c r="D35" s="358"/>
      <c r="E35" s="358"/>
      <c r="F35" s="358"/>
      <c r="G35" s="358"/>
      <c r="H35" s="358"/>
    </row>
    <row r="36" spans="1:8">
      <c r="A36" s="504">
        <v>40057</v>
      </c>
      <c r="B36" s="596">
        <v>51.5</v>
      </c>
      <c r="C36" s="358"/>
      <c r="D36" s="358"/>
      <c r="E36" s="358"/>
      <c r="F36" s="358"/>
      <c r="G36" s="358"/>
      <c r="H36" s="358"/>
    </row>
    <row r="37" spans="1:8">
      <c r="A37" s="505">
        <v>40087</v>
      </c>
      <c r="B37" s="597">
        <v>52.20967741935484</v>
      </c>
      <c r="C37" s="358"/>
      <c r="D37" s="358"/>
      <c r="E37" s="358"/>
      <c r="F37" s="358"/>
      <c r="G37" s="358"/>
      <c r="H37" s="358"/>
    </row>
    <row r="38" spans="1:8">
      <c r="A38" s="504">
        <v>40118</v>
      </c>
      <c r="B38" s="596">
        <v>52.908333333333331</v>
      </c>
      <c r="C38" s="358"/>
      <c r="D38" s="358"/>
      <c r="E38" s="358"/>
      <c r="F38" s="358"/>
      <c r="G38" s="358"/>
      <c r="H38" s="358"/>
    </row>
    <row r="39" spans="1:8">
      <c r="A39" s="505">
        <v>40148</v>
      </c>
      <c r="B39" s="597">
        <v>55.306451612903224</v>
      </c>
      <c r="C39" s="358"/>
      <c r="D39" s="358"/>
      <c r="E39" s="358"/>
      <c r="F39" s="358"/>
      <c r="G39" s="358"/>
      <c r="H39" s="358"/>
    </row>
    <row r="40" spans="1:8">
      <c r="A40" s="504">
        <v>40179</v>
      </c>
      <c r="B40" s="596">
        <v>56.725806451612904</v>
      </c>
      <c r="C40" s="358"/>
      <c r="D40" s="358"/>
      <c r="E40" s="358"/>
      <c r="F40" s="358"/>
      <c r="G40" s="358"/>
      <c r="H40" s="358"/>
    </row>
    <row r="41" spans="1:8">
      <c r="A41" s="505">
        <v>40210</v>
      </c>
      <c r="B41" s="597">
        <v>53.776785714285715</v>
      </c>
      <c r="C41" s="358"/>
      <c r="D41" s="358"/>
      <c r="E41" s="358"/>
      <c r="F41" s="358"/>
      <c r="G41" s="358"/>
      <c r="H41" s="358"/>
    </row>
    <row r="42" spans="1:8">
      <c r="A42" s="504">
        <v>40238</v>
      </c>
      <c r="B42" s="596">
        <v>46.145161290322584</v>
      </c>
      <c r="C42" s="358"/>
      <c r="D42" s="358"/>
      <c r="E42" s="358"/>
      <c r="F42" s="358"/>
      <c r="G42" s="358"/>
      <c r="H42" s="358"/>
    </row>
    <row r="43" spans="1:8">
      <c r="A43" s="505">
        <v>40269</v>
      </c>
      <c r="B43" s="597">
        <v>44.833333333333336</v>
      </c>
      <c r="C43" s="358"/>
      <c r="D43" s="358"/>
      <c r="E43" s="358"/>
      <c r="F43" s="358"/>
      <c r="G43" s="358"/>
      <c r="H43" s="358"/>
    </row>
    <row r="44" spans="1:8">
      <c r="A44" s="504">
        <v>40299</v>
      </c>
      <c r="B44" s="596">
        <v>46.822580645161288</v>
      </c>
      <c r="C44" s="358"/>
      <c r="D44" s="358"/>
      <c r="E44" s="358"/>
      <c r="F44" s="358"/>
      <c r="G44" s="358"/>
      <c r="H44" s="358"/>
    </row>
    <row r="45" spans="1:8">
      <c r="A45" s="505">
        <v>40330</v>
      </c>
      <c r="B45" s="597">
        <v>47.44166666666667</v>
      </c>
      <c r="C45" s="358"/>
      <c r="D45" s="358"/>
      <c r="E45" s="358"/>
      <c r="F45" s="358"/>
      <c r="G45" s="358"/>
      <c r="H45" s="358"/>
    </row>
    <row r="46" spans="1:8">
      <c r="A46" s="504">
        <v>40360</v>
      </c>
      <c r="B46" s="596">
        <v>50.975806451612904</v>
      </c>
      <c r="C46" s="358"/>
      <c r="D46" s="358"/>
      <c r="E46" s="358"/>
      <c r="F46" s="358"/>
      <c r="G46" s="358"/>
      <c r="H46" s="358"/>
    </row>
    <row r="47" spans="1:8">
      <c r="A47" s="505">
        <v>40391</v>
      </c>
      <c r="B47" s="597">
        <v>55.766129032258064</v>
      </c>
      <c r="C47" s="358"/>
      <c r="D47" s="358"/>
      <c r="E47" s="358"/>
      <c r="F47" s="358"/>
      <c r="G47" s="358"/>
      <c r="H47" s="358"/>
    </row>
    <row r="48" spans="1:8">
      <c r="A48" s="504">
        <v>40422</v>
      </c>
      <c r="B48" s="596">
        <v>64.00833333333334</v>
      </c>
      <c r="C48" s="358"/>
      <c r="D48" s="358"/>
      <c r="E48" s="358"/>
      <c r="F48" s="358"/>
      <c r="G48" s="358"/>
      <c r="H48" s="358"/>
    </row>
    <row r="49" spans="1:8">
      <c r="A49" s="505">
        <v>40452</v>
      </c>
      <c r="B49" s="597">
        <v>63.45967741935484</v>
      </c>
      <c r="C49" s="358"/>
      <c r="D49" s="358"/>
      <c r="E49" s="358"/>
      <c r="F49" s="358"/>
      <c r="G49" s="358"/>
      <c r="H49" s="358"/>
    </row>
    <row r="50" spans="1:8">
      <c r="A50" s="504">
        <v>40483</v>
      </c>
      <c r="B50" s="596">
        <v>62.633333333333333</v>
      </c>
      <c r="C50" s="358"/>
      <c r="D50" s="358"/>
      <c r="E50" s="358"/>
      <c r="F50" s="358"/>
      <c r="G50" s="358"/>
      <c r="H50" s="358"/>
    </row>
    <row r="51" spans="1:8">
      <c r="A51" s="506">
        <v>40513</v>
      </c>
      <c r="B51" s="598">
        <v>63.016129032258064</v>
      </c>
      <c r="C51" s="358"/>
      <c r="D51" s="358"/>
      <c r="E51" s="358"/>
      <c r="F51" s="358"/>
      <c r="G51" s="358"/>
      <c r="H51" s="358"/>
    </row>
    <row r="52" spans="1:8">
      <c r="A52" s="507"/>
      <c r="B52" s="423"/>
      <c r="C52" s="358"/>
      <c r="D52" s="358"/>
      <c r="E52" s="358"/>
      <c r="F52" s="358"/>
      <c r="G52" s="358"/>
      <c r="H52" s="358"/>
    </row>
    <row r="53" spans="1:8">
      <c r="A53" s="422" t="s">
        <v>325</v>
      </c>
      <c r="B53" s="423"/>
      <c r="C53" s="358"/>
      <c r="D53" s="358"/>
      <c r="E53" s="358"/>
      <c r="F53" s="358"/>
      <c r="G53" s="358"/>
      <c r="H53" s="358"/>
    </row>
  </sheetData>
  <mergeCells count="2">
    <mergeCell ref="A3:J3"/>
    <mergeCell ref="A13:J13"/>
  </mergeCells>
  <pageMargins left="0.70866141732283472" right="0.70866141732283472" top="0.74803149606299213" bottom="0.74803149606299213" header="0.31496062992125984" footer="0.31496062992125984"/>
  <pageSetup paperSize="9" scale="92" orientation="portrait" r:id="rId1"/>
  <headerFooter>
    <oddHeader>&amp;L&amp;G</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3"/>
  <sheetViews>
    <sheetView topLeftCell="A7" zoomScaleNormal="100" workbookViewId="0">
      <selection activeCell="A33" sqref="A33:H33"/>
    </sheetView>
  </sheetViews>
  <sheetFormatPr defaultColWidth="9.140625" defaultRowHeight="12.75"/>
  <cols>
    <col min="1" max="1" width="9.140625" style="422"/>
    <col min="2" max="5" width="12.7109375" style="423" customWidth="1"/>
    <col min="6" max="16384" width="9.140625" style="358"/>
  </cols>
  <sheetData>
    <row r="3" spans="1:14" ht="51" customHeight="1">
      <c r="A3" s="713" t="s">
        <v>326</v>
      </c>
      <c r="B3" s="713"/>
      <c r="C3" s="713"/>
      <c r="D3" s="713"/>
      <c r="E3" s="713"/>
      <c r="F3" s="508"/>
      <c r="G3" s="508"/>
      <c r="H3" s="508"/>
    </row>
    <row r="5" spans="1:14" ht="25.5">
      <c r="A5" s="509" t="s">
        <v>107</v>
      </c>
      <c r="B5" s="510" t="s">
        <v>327</v>
      </c>
      <c r="C5" s="510" t="s">
        <v>328</v>
      </c>
      <c r="D5" s="510" t="s">
        <v>156</v>
      </c>
      <c r="E5" s="510" t="s">
        <v>329</v>
      </c>
    </row>
    <row r="6" spans="1:14">
      <c r="A6" s="511">
        <v>1986</v>
      </c>
      <c r="B6" s="623" t="s">
        <v>119</v>
      </c>
      <c r="C6" s="623">
        <v>68.718640049906412</v>
      </c>
      <c r="D6" s="623">
        <v>46.380349344978157</v>
      </c>
      <c r="E6" s="623">
        <v>52.059575795383644</v>
      </c>
    </row>
    <row r="7" spans="1:14">
      <c r="A7" s="512">
        <v>1987</v>
      </c>
      <c r="B7" s="624" t="s">
        <v>119</v>
      </c>
      <c r="C7" s="624">
        <v>67.051940119760474</v>
      </c>
      <c r="D7" s="624">
        <v>47.426982035928141</v>
      </c>
      <c r="E7" s="624">
        <v>40.158479041916166</v>
      </c>
    </row>
    <row r="8" spans="1:14">
      <c r="A8" s="511">
        <v>1988</v>
      </c>
      <c r="B8" s="623" t="s">
        <v>119</v>
      </c>
      <c r="C8" s="623">
        <v>60.451567628749302</v>
      </c>
      <c r="D8" s="623">
        <v>44.479988681380874</v>
      </c>
      <c r="E8" s="623">
        <v>38.98439162422185</v>
      </c>
    </row>
    <row r="9" spans="1:14">
      <c r="A9" s="512">
        <v>1989</v>
      </c>
      <c r="B9" s="624" t="s">
        <v>119</v>
      </c>
      <c r="C9" s="624">
        <v>63.079670388091444</v>
      </c>
      <c r="D9" s="624">
        <v>47.592078681552366</v>
      </c>
      <c r="E9" s="624">
        <v>44.042838915470497</v>
      </c>
    </row>
    <row r="10" spans="1:14">
      <c r="A10" s="511">
        <v>1990</v>
      </c>
      <c r="B10" s="623" t="s">
        <v>119</v>
      </c>
      <c r="C10" s="623">
        <v>69.804562078922032</v>
      </c>
      <c r="D10" s="623">
        <v>60.020240615976896</v>
      </c>
      <c r="E10" s="623">
        <v>47.753330125120307</v>
      </c>
    </row>
    <row r="11" spans="1:14">
      <c r="A11" s="512">
        <v>1991</v>
      </c>
      <c r="B11" s="624" t="s">
        <v>119</v>
      </c>
      <c r="C11" s="624">
        <v>72.258741197183099</v>
      </c>
      <c r="D11" s="624">
        <v>54.895272887323948</v>
      </c>
      <c r="E11" s="624">
        <v>45.946408450704226</v>
      </c>
    </row>
    <row r="12" spans="1:14">
      <c r="A12" s="511">
        <v>1992</v>
      </c>
      <c r="B12" s="623" t="s">
        <v>119</v>
      </c>
      <c r="C12" s="623">
        <v>73.645197934595529</v>
      </c>
      <c r="D12" s="623">
        <v>52.491790017211706</v>
      </c>
      <c r="E12" s="623">
        <v>40.348166953528398</v>
      </c>
      <c r="K12" s="513"/>
      <c r="L12" s="513"/>
      <c r="M12" s="513"/>
      <c r="N12" s="513"/>
    </row>
    <row r="13" spans="1:14">
      <c r="A13" s="512">
        <v>1993</v>
      </c>
      <c r="B13" s="624" t="s">
        <v>119</v>
      </c>
      <c r="C13" s="624">
        <v>74.866776315789465</v>
      </c>
      <c r="D13" s="624">
        <v>49.786406249999992</v>
      </c>
      <c r="E13" s="624">
        <v>46.916513157894734</v>
      </c>
      <c r="K13" s="513"/>
      <c r="L13" s="513"/>
      <c r="M13" s="513"/>
      <c r="N13" s="513"/>
    </row>
    <row r="14" spans="1:14">
      <c r="A14" s="511">
        <v>1994</v>
      </c>
      <c r="B14" s="623" t="s">
        <v>119</v>
      </c>
      <c r="C14" s="623">
        <v>74.12483702213278</v>
      </c>
      <c r="D14" s="623">
        <v>49.457263581488924</v>
      </c>
      <c r="E14" s="623">
        <v>43.595661971830978</v>
      </c>
      <c r="K14" s="513"/>
      <c r="L14" s="513"/>
      <c r="M14" s="513"/>
      <c r="N14" s="513"/>
    </row>
    <row r="15" spans="1:14">
      <c r="A15" s="512">
        <v>1995</v>
      </c>
      <c r="B15" s="624" t="s">
        <v>119</v>
      </c>
      <c r="C15" s="624">
        <v>73.959442700156984</v>
      </c>
      <c r="D15" s="624">
        <v>48.949003139717426</v>
      </c>
      <c r="E15" s="624">
        <v>45.376083202511772</v>
      </c>
      <c r="K15" s="513"/>
      <c r="L15" s="513"/>
      <c r="M15" s="513"/>
      <c r="N15" s="513"/>
    </row>
    <row r="16" spans="1:14">
      <c r="A16" s="511">
        <v>1996</v>
      </c>
      <c r="B16" s="623">
        <v>44.4521484375</v>
      </c>
      <c r="C16" s="623">
        <v>79.776789062499986</v>
      </c>
      <c r="D16" s="623">
        <v>49.430789062499997</v>
      </c>
      <c r="E16" s="623">
        <v>51.208874999999999</v>
      </c>
    </row>
    <row r="17" spans="1:5">
      <c r="A17" s="512">
        <v>1997</v>
      </c>
      <c r="B17" s="624">
        <v>46.468418188884563</v>
      </c>
      <c r="C17" s="624">
        <v>85.152786630392526</v>
      </c>
      <c r="D17" s="624">
        <v>50.242502914885343</v>
      </c>
      <c r="E17" s="624">
        <v>41.750812281383595</v>
      </c>
    </row>
    <row r="18" spans="1:5">
      <c r="A18" s="511">
        <v>1998</v>
      </c>
      <c r="B18" s="623">
        <v>47.703439688715946</v>
      </c>
      <c r="C18" s="623">
        <v>88.794521400778208</v>
      </c>
      <c r="D18" s="623">
        <v>50.655385214007779</v>
      </c>
      <c r="E18" s="623">
        <v>38.965680933852141</v>
      </c>
    </row>
    <row r="19" spans="1:5">
      <c r="A19" s="512">
        <v>1999</v>
      </c>
      <c r="B19" s="624">
        <v>48.088004649360705</v>
      </c>
      <c r="C19" s="624">
        <v>85.476722200697395</v>
      </c>
      <c r="D19" s="624">
        <v>51.732816737698563</v>
      </c>
      <c r="E19" s="624">
        <v>40.092932971716387</v>
      </c>
    </row>
    <row r="20" spans="1:5">
      <c r="A20" s="511">
        <v>2000</v>
      </c>
      <c r="B20" s="623">
        <v>49.76185270425777</v>
      </c>
      <c r="C20" s="623">
        <v>85.555466052934406</v>
      </c>
      <c r="D20" s="623">
        <v>51.10047564250096</v>
      </c>
      <c r="E20" s="623">
        <v>51.892009205983889</v>
      </c>
    </row>
    <row r="21" spans="1:5">
      <c r="A21" s="512">
        <v>2001</v>
      </c>
      <c r="B21" s="624">
        <v>59.873987270685134</v>
      </c>
      <c r="C21" s="624">
        <v>87.254691126918743</v>
      </c>
      <c r="D21" s="624">
        <v>54.988633470610253</v>
      </c>
      <c r="E21" s="624">
        <v>54.534181954324218</v>
      </c>
    </row>
    <row r="22" spans="1:5">
      <c r="A22" s="511">
        <v>2002</v>
      </c>
      <c r="B22" s="623">
        <v>65.186055718475075</v>
      </c>
      <c r="C22" s="623">
        <v>98.891473607038122</v>
      </c>
      <c r="D22" s="623">
        <v>57.733042521994129</v>
      </c>
      <c r="E22" s="623">
        <v>55.730740469208207</v>
      </c>
    </row>
    <row r="23" spans="1:5">
      <c r="A23" s="512">
        <v>2003</v>
      </c>
      <c r="B23" s="624">
        <v>68.5991204134735</v>
      </c>
      <c r="C23" s="624">
        <v>124.15016720604098</v>
      </c>
      <c r="D23" s="624">
        <v>60.124581085940299</v>
      </c>
      <c r="E23" s="624">
        <v>59.787494177706243</v>
      </c>
    </row>
    <row r="24" spans="1:5">
      <c r="A24" s="511">
        <v>2004</v>
      </c>
      <c r="B24" s="623">
        <v>73.231437798830342</v>
      </c>
      <c r="C24" s="623">
        <v>132.08598258518691</v>
      </c>
      <c r="D24" s="623">
        <v>64.235265042979933</v>
      </c>
      <c r="E24" s="623">
        <v>69.009998787239695</v>
      </c>
    </row>
    <row r="25" spans="1:5">
      <c r="A25" s="512">
        <v>2005</v>
      </c>
      <c r="B25" s="624">
        <v>72.261379498915176</v>
      </c>
      <c r="C25" s="624">
        <v>118.91108238231099</v>
      </c>
      <c r="D25" s="624">
        <v>65.367275320970037</v>
      </c>
      <c r="E25" s="624">
        <v>79.51175106506787</v>
      </c>
    </row>
    <row r="26" spans="1:5">
      <c r="A26" s="511">
        <v>2006</v>
      </c>
      <c r="B26" s="623">
        <v>84.528102723296954</v>
      </c>
      <c r="C26" s="623">
        <v>130.21196124481034</v>
      </c>
      <c r="D26" s="623">
        <v>65.556414045457743</v>
      </c>
      <c r="E26" s="623">
        <v>84.090563674010482</v>
      </c>
    </row>
    <row r="27" spans="1:5">
      <c r="A27" s="512">
        <v>2007</v>
      </c>
      <c r="B27" s="624">
        <v>84.151327661965681</v>
      </c>
      <c r="C27" s="624">
        <v>150.81077243468383</v>
      </c>
      <c r="D27" s="624">
        <v>65.118916388420374</v>
      </c>
      <c r="E27" s="624">
        <v>84.471561696795035</v>
      </c>
    </row>
    <row r="28" spans="1:5">
      <c r="A28" s="511">
        <v>2008</v>
      </c>
      <c r="B28" s="623">
        <v>84.196092604011113</v>
      </c>
      <c r="C28" s="623">
        <v>141.9582266059013</v>
      </c>
      <c r="D28" s="623">
        <v>66.827623831542525</v>
      </c>
      <c r="E28" s="623">
        <v>96.719992143963637</v>
      </c>
    </row>
    <row r="29" spans="1:5">
      <c r="A29" s="512">
        <v>2009</v>
      </c>
      <c r="B29" s="624">
        <v>88.360380698319204</v>
      </c>
      <c r="C29" s="624">
        <v>167.72529700327036</v>
      </c>
      <c r="D29" s="624">
        <v>69.166114930254281</v>
      </c>
      <c r="E29" s="624">
        <v>84.860176753912754</v>
      </c>
    </row>
    <row r="30" spans="1:5">
      <c r="A30" s="511">
        <v>2010</v>
      </c>
      <c r="B30" s="623">
        <v>91.028735136056412</v>
      </c>
      <c r="C30" s="623">
        <v>151.125</v>
      </c>
      <c r="D30" s="623">
        <v>69.2</v>
      </c>
      <c r="E30" s="623">
        <v>91.929648241206039</v>
      </c>
    </row>
    <row r="32" spans="1:5">
      <c r="A32" s="422" t="s">
        <v>162</v>
      </c>
    </row>
    <row r="33" spans="1:8">
      <c r="A33" s="714" t="s">
        <v>449</v>
      </c>
      <c r="B33" s="714"/>
      <c r="C33" s="714"/>
      <c r="D33" s="714"/>
      <c r="E33" s="714"/>
      <c r="F33" s="714"/>
      <c r="G33" s="714"/>
      <c r="H33" s="714"/>
    </row>
  </sheetData>
  <mergeCells count="2">
    <mergeCell ref="A3:E3"/>
    <mergeCell ref="A33:H3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3"/>
  <sheetViews>
    <sheetView topLeftCell="A10" zoomScaleNormal="100" workbookViewId="0">
      <selection activeCell="D38" sqref="D38"/>
    </sheetView>
  </sheetViews>
  <sheetFormatPr defaultColWidth="9.140625" defaultRowHeight="12.75"/>
  <cols>
    <col min="1" max="1" width="9.140625" style="507"/>
    <col min="2" max="4" width="15.7109375" style="423" customWidth="1"/>
    <col min="5" max="16384" width="9.140625" style="358"/>
  </cols>
  <sheetData>
    <row r="3" spans="1:8" ht="33" customHeight="1">
      <c r="A3" s="713" t="s">
        <v>330</v>
      </c>
      <c r="B3" s="713"/>
      <c r="C3" s="713"/>
      <c r="D3" s="713"/>
      <c r="E3" s="508"/>
      <c r="F3" s="508"/>
      <c r="G3" s="508"/>
      <c r="H3" s="508"/>
    </row>
    <row r="4" spans="1:8">
      <c r="A4" s="514"/>
    </row>
    <row r="5" spans="1:8">
      <c r="A5" s="490" t="s">
        <v>107</v>
      </c>
      <c r="B5" s="491" t="s">
        <v>331</v>
      </c>
      <c r="C5" s="491" t="s">
        <v>332</v>
      </c>
      <c r="D5" s="491" t="s">
        <v>41</v>
      </c>
    </row>
    <row r="6" spans="1:8">
      <c r="A6" s="515">
        <v>1986</v>
      </c>
      <c r="B6" s="623" t="s">
        <v>119</v>
      </c>
      <c r="C6" s="623">
        <v>45.43381160324391</v>
      </c>
      <c r="D6" s="623">
        <v>13.440835932626323</v>
      </c>
    </row>
    <row r="7" spans="1:8">
      <c r="A7" s="507">
        <v>1987</v>
      </c>
      <c r="B7" s="624" t="s">
        <v>119</v>
      </c>
      <c r="C7" s="624">
        <v>43.611017964071856</v>
      </c>
      <c r="D7" s="624">
        <v>14.173580838323351</v>
      </c>
    </row>
    <row r="8" spans="1:8">
      <c r="A8" s="515">
        <v>1988</v>
      </c>
      <c r="B8" s="623" t="s">
        <v>119</v>
      </c>
      <c r="C8" s="623">
        <v>41.90392756083758</v>
      </c>
      <c r="D8" s="623">
        <v>14.082467458970006</v>
      </c>
    </row>
    <row r="9" spans="1:8">
      <c r="A9" s="507">
        <v>1989</v>
      </c>
      <c r="B9" s="624" t="s">
        <v>119</v>
      </c>
      <c r="C9" s="624">
        <v>45.494800637958534</v>
      </c>
      <c r="D9" s="624">
        <v>15.326262626262626</v>
      </c>
    </row>
    <row r="10" spans="1:8">
      <c r="A10" s="515">
        <v>1990</v>
      </c>
      <c r="B10" s="623" t="s">
        <v>119</v>
      </c>
      <c r="C10" s="623">
        <v>41.619874879692006</v>
      </c>
      <c r="D10" s="623">
        <v>14.60346487006737</v>
      </c>
    </row>
    <row r="11" spans="1:8">
      <c r="A11" s="507">
        <v>1991</v>
      </c>
      <c r="B11" s="624" t="s">
        <v>119</v>
      </c>
      <c r="C11" s="624">
        <v>41.405193661971836</v>
      </c>
      <c r="D11" s="624">
        <v>24.041725352112678</v>
      </c>
    </row>
    <row r="12" spans="1:8">
      <c r="A12" s="515">
        <v>1992</v>
      </c>
      <c r="B12" s="623" t="s">
        <v>119</v>
      </c>
      <c r="C12" s="623">
        <v>42.045662650602416</v>
      </c>
      <c r="D12" s="623">
        <v>22.5897504302926</v>
      </c>
    </row>
    <row r="13" spans="1:8">
      <c r="A13" s="507">
        <v>1993</v>
      </c>
      <c r="B13" s="624" t="s">
        <v>119</v>
      </c>
      <c r="C13" s="624">
        <v>34.688273026315784</v>
      </c>
      <c r="D13" s="624">
        <v>25.080370065789474</v>
      </c>
    </row>
    <row r="14" spans="1:8">
      <c r="A14" s="515">
        <v>1994</v>
      </c>
      <c r="B14" s="623" t="s">
        <v>119</v>
      </c>
      <c r="C14" s="623">
        <v>35.169609657947682</v>
      </c>
      <c r="D14" s="623">
        <v>24.911806841046271</v>
      </c>
    </row>
    <row r="15" spans="1:8">
      <c r="A15" s="507">
        <v>1995</v>
      </c>
      <c r="B15" s="624" t="s">
        <v>119</v>
      </c>
      <c r="C15" s="624">
        <v>34.300031397174251</v>
      </c>
      <c r="D15" s="624">
        <v>24.89134222919937</v>
      </c>
    </row>
    <row r="16" spans="1:8">
      <c r="A16" s="515">
        <v>1996</v>
      </c>
      <c r="B16" s="623">
        <v>17.069624999999998</v>
      </c>
      <c r="C16" s="623">
        <v>32.835320312499995</v>
      </c>
      <c r="D16" s="623">
        <v>26.07859375</v>
      </c>
    </row>
    <row r="17" spans="1:4">
      <c r="A17" s="507">
        <v>1997</v>
      </c>
      <c r="B17" s="624">
        <v>19.813944811504079</v>
      </c>
      <c r="C17" s="624">
        <v>36.443505635445</v>
      </c>
      <c r="D17" s="624">
        <v>27.008293820443058</v>
      </c>
    </row>
    <row r="18" spans="1:4">
      <c r="A18" s="515">
        <v>1998</v>
      </c>
      <c r="B18" s="623">
        <v>21.37208560311284</v>
      </c>
      <c r="C18" s="623">
        <v>33.416023346303504</v>
      </c>
      <c r="D18" s="623">
        <v>27.39405447470817</v>
      </c>
    </row>
    <row r="19" spans="1:4">
      <c r="A19" s="507">
        <v>1999</v>
      </c>
      <c r="B19" s="624">
        <v>17.636187524215419</v>
      </c>
      <c r="C19" s="624">
        <v>29.276071290197592</v>
      </c>
      <c r="D19" s="624">
        <v>26.454281286323127</v>
      </c>
    </row>
    <row r="20" spans="1:4">
      <c r="A20" s="515">
        <v>2000</v>
      </c>
      <c r="B20" s="623">
        <v>23.012674338319908</v>
      </c>
      <c r="C20" s="623">
        <v>28.960816263904871</v>
      </c>
      <c r="D20" s="623">
        <v>26.772458764863828</v>
      </c>
    </row>
    <row r="21" spans="1:4">
      <c r="A21" s="507">
        <v>2001</v>
      </c>
      <c r="B21" s="624">
        <v>38.287540247098462</v>
      </c>
      <c r="C21" s="624">
        <v>25.222059153874952</v>
      </c>
      <c r="D21" s="624">
        <v>33.402186447023581</v>
      </c>
    </row>
    <row r="22" spans="1:4">
      <c r="A22" s="515">
        <v>2002</v>
      </c>
      <c r="B22" s="623">
        <v>25.807448680351904</v>
      </c>
      <c r="C22" s="623">
        <v>27.25355571847507</v>
      </c>
      <c r="D22" s="623">
        <v>35.59648093841642</v>
      </c>
    </row>
    <row r="23" spans="1:4">
      <c r="A23" s="507">
        <v>2003</v>
      </c>
      <c r="B23" s="624">
        <v>30.703519354809671</v>
      </c>
      <c r="C23" s="624">
        <v>62.306961524631419</v>
      </c>
      <c r="D23" s="624">
        <v>39.27678532759132</v>
      </c>
    </row>
    <row r="24" spans="1:4">
      <c r="A24" s="515">
        <v>2004</v>
      </c>
      <c r="B24" s="623">
        <v>26.717415636266633</v>
      </c>
      <c r="C24" s="623">
        <v>51.627328080229219</v>
      </c>
      <c r="D24" s="623">
        <v>45.239091210209878</v>
      </c>
    </row>
    <row r="25" spans="1:4">
      <c r="A25" s="507">
        <v>2005</v>
      </c>
      <c r="B25" s="624">
        <v>29.074410771022155</v>
      </c>
      <c r="C25" s="624">
        <v>38.663011768901569</v>
      </c>
      <c r="D25" s="624">
        <v>46.613827968114869</v>
      </c>
    </row>
    <row r="26" spans="1:4">
      <c r="A26" s="515">
        <v>2006</v>
      </c>
      <c r="B26" s="623">
        <v>38.889279744848409</v>
      </c>
      <c r="C26" s="623">
        <v>58.671135986137493</v>
      </c>
      <c r="D26" s="623">
        <v>46.629960612383606</v>
      </c>
    </row>
    <row r="27" spans="1:4">
      <c r="A27" s="507">
        <v>2007</v>
      </c>
      <c r="B27" s="624">
        <v>37.797100981484867</v>
      </c>
      <c r="C27" s="624">
        <v>61.126648397645518</v>
      </c>
      <c r="D27" s="624">
        <v>46.525431762856158</v>
      </c>
    </row>
    <row r="28" spans="1:4">
      <c r="A28" s="515">
        <v>2008</v>
      </c>
      <c r="B28" s="623">
        <v>42.49907207928625</v>
      </c>
      <c r="C28" s="623">
        <v>67.347506403645909</v>
      </c>
      <c r="D28" s="623">
        <v>56.085971752491382</v>
      </c>
    </row>
    <row r="29" spans="1:4">
      <c r="A29" s="507">
        <v>2009</v>
      </c>
      <c r="B29" s="624">
        <v>36.017960222258452</v>
      </c>
      <c r="C29" s="624">
        <v>71.837573585930699</v>
      </c>
      <c r="D29" s="624">
        <v>53.133503319989472</v>
      </c>
    </row>
    <row r="30" spans="1:4">
      <c r="A30" s="515">
        <v>2010</v>
      </c>
      <c r="B30" s="623">
        <v>35.6581319837656</v>
      </c>
      <c r="C30" s="623">
        <v>76.955399999999997</v>
      </c>
      <c r="D30" s="623">
        <v>53.278439153439159</v>
      </c>
    </row>
    <row r="32" spans="1:4">
      <c r="A32" s="422" t="s">
        <v>162</v>
      </c>
    </row>
    <row r="33" spans="1:7">
      <c r="A33" s="714" t="s">
        <v>449</v>
      </c>
      <c r="B33" s="714"/>
      <c r="C33" s="714"/>
      <c r="D33" s="714"/>
      <c r="E33" s="714"/>
      <c r="F33" s="714"/>
      <c r="G33" s="714"/>
    </row>
  </sheetData>
  <mergeCells count="2">
    <mergeCell ref="A3:D3"/>
    <mergeCell ref="A33:G33"/>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6"/>
  <sheetViews>
    <sheetView topLeftCell="A2" zoomScaleNormal="100" workbookViewId="0">
      <selection activeCell="B30" sqref="B30"/>
    </sheetView>
  </sheetViews>
  <sheetFormatPr defaultColWidth="9.140625" defaultRowHeight="12.75"/>
  <cols>
    <col min="1" max="1" width="9.140625" style="358"/>
    <col min="2" max="3" width="18.28515625" style="358" customWidth="1"/>
    <col min="4" max="16384" width="9.140625" style="358"/>
  </cols>
  <sheetData>
    <row r="3" spans="1:8" ht="45.6" customHeight="1">
      <c r="A3" s="712" t="s">
        <v>333</v>
      </c>
      <c r="B3" s="712"/>
      <c r="C3" s="712"/>
      <c r="D3" s="516"/>
      <c r="E3" s="516"/>
      <c r="F3" s="516"/>
      <c r="G3" s="516"/>
      <c r="H3" s="516"/>
    </row>
    <row r="5" spans="1:8" s="517" customFormat="1">
      <c r="A5" s="490" t="s">
        <v>107</v>
      </c>
      <c r="B5" s="510" t="s">
        <v>334</v>
      </c>
      <c r="C5" s="510" t="s">
        <v>335</v>
      </c>
    </row>
    <row r="6" spans="1:8">
      <c r="A6" s="515">
        <v>1993</v>
      </c>
      <c r="B6" s="602">
        <v>7.6153375730994126</v>
      </c>
      <c r="C6" s="602">
        <v>4.0365670230263149</v>
      </c>
    </row>
    <row r="7" spans="1:8">
      <c r="A7" s="507">
        <v>1994</v>
      </c>
      <c r="B7" s="513">
        <v>7.3232367471495623</v>
      </c>
      <c r="C7" s="513">
        <v>4.9469475251509047</v>
      </c>
    </row>
    <row r="8" spans="1:8">
      <c r="A8" s="515">
        <v>1995</v>
      </c>
      <c r="B8" s="602">
        <v>7.1496112899005757</v>
      </c>
      <c r="C8" s="602">
        <v>4.7174452904238615</v>
      </c>
    </row>
    <row r="9" spans="1:8">
      <c r="A9" s="507">
        <v>1996</v>
      </c>
      <c r="B9" s="513">
        <v>7.4196562695312505</v>
      </c>
      <c r="C9" s="513">
        <v>4.9691574999999997</v>
      </c>
    </row>
    <row r="10" spans="1:8">
      <c r="A10" s="515">
        <v>1997</v>
      </c>
      <c r="B10" s="602">
        <v>7.7494539707215946</v>
      </c>
      <c r="C10" s="602">
        <v>5.0855791682860474</v>
      </c>
    </row>
    <row r="11" spans="1:8">
      <c r="A11" s="507">
        <v>1998</v>
      </c>
      <c r="B11" s="513">
        <v>7.6070652204928662</v>
      </c>
      <c r="C11" s="513">
        <v>4.8364675486381321</v>
      </c>
    </row>
    <row r="12" spans="1:8">
      <c r="A12" s="515">
        <v>1999</v>
      </c>
      <c r="B12" s="602">
        <v>7.8563336691204952</v>
      </c>
      <c r="C12" s="602">
        <v>5.0063257652072837</v>
      </c>
    </row>
    <row r="13" spans="1:8">
      <c r="A13" s="507">
        <v>2000</v>
      </c>
      <c r="B13" s="513">
        <v>8.8709960107403152</v>
      </c>
      <c r="C13" s="513">
        <v>6.3904695051783662</v>
      </c>
    </row>
    <row r="14" spans="1:8">
      <c r="A14" s="515">
        <v>2001</v>
      </c>
      <c r="B14" s="602">
        <v>8.6004949457132156</v>
      </c>
      <c r="C14" s="602">
        <v>6.431625084238112</v>
      </c>
    </row>
    <row r="15" spans="1:8">
      <c r="A15" s="507">
        <v>2002</v>
      </c>
      <c r="B15" s="513">
        <v>8.2950924486803519</v>
      </c>
      <c r="C15" s="513">
        <v>6.3016895161290316</v>
      </c>
    </row>
    <row r="16" spans="1:8">
      <c r="A16" s="515">
        <v>2003</v>
      </c>
      <c r="B16" s="602">
        <v>8.170832362459544</v>
      </c>
      <c r="C16" s="602">
        <v>6.0855678532901818</v>
      </c>
    </row>
    <row r="17" spans="1:7">
      <c r="A17" s="507">
        <v>2004</v>
      </c>
      <c r="B17" s="513">
        <v>8.6744780085959867</v>
      </c>
      <c r="C17" s="513">
        <v>6.6289489255014322</v>
      </c>
    </row>
    <row r="18" spans="1:7">
      <c r="A18" s="515">
        <v>2005</v>
      </c>
      <c r="B18" s="602">
        <v>9.5107221112696152</v>
      </c>
      <c r="C18" s="602">
        <v>8.1525113409415138</v>
      </c>
    </row>
    <row r="19" spans="1:7">
      <c r="A19" s="507">
        <v>2006</v>
      </c>
      <c r="B19" s="513">
        <v>9.8195820843008939</v>
      </c>
      <c r="C19" s="513">
        <v>8.5255369080289913</v>
      </c>
    </row>
    <row r="20" spans="1:7">
      <c r="A20" s="515">
        <v>2007</v>
      </c>
      <c r="B20" s="602">
        <v>9.7333664245636982</v>
      </c>
      <c r="C20" s="602">
        <v>8.3921298406251079</v>
      </c>
    </row>
    <row r="21" spans="1:7">
      <c r="A21" s="507">
        <v>2008</v>
      </c>
      <c r="B21" s="513">
        <v>10.176575163833537</v>
      </c>
      <c r="C21" s="513">
        <v>10.15739503010545</v>
      </c>
    </row>
    <row r="22" spans="1:7">
      <c r="A22" s="515">
        <v>2009</v>
      </c>
      <c r="B22" s="602">
        <v>9.8807288927451093</v>
      </c>
      <c r="C22" s="602">
        <v>8.6057634652606261</v>
      </c>
    </row>
    <row r="23" spans="1:7">
      <c r="A23" s="316">
        <v>2010</v>
      </c>
      <c r="B23" s="603">
        <v>10.425000000000001</v>
      </c>
      <c r="C23" s="603">
        <v>9.202</v>
      </c>
    </row>
    <row r="25" spans="1:7">
      <c r="A25" s="358" t="s">
        <v>336</v>
      </c>
    </row>
    <row r="26" spans="1:7">
      <c r="A26" s="714" t="s">
        <v>449</v>
      </c>
      <c r="B26" s="714"/>
      <c r="C26" s="714"/>
      <c r="D26" s="714"/>
      <c r="E26" s="714"/>
      <c r="F26" s="714"/>
      <c r="G26" s="714"/>
    </row>
  </sheetData>
  <mergeCells count="2">
    <mergeCell ref="A3:C3"/>
    <mergeCell ref="A26:G26"/>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9"/>
  <sheetViews>
    <sheetView zoomScaleNormal="100" workbookViewId="0">
      <selection activeCell="A3" sqref="A3:H3"/>
    </sheetView>
  </sheetViews>
  <sheetFormatPr defaultColWidth="9.140625" defaultRowHeight="12.75"/>
  <cols>
    <col min="1" max="1" width="11.7109375" style="166" customWidth="1"/>
    <col min="2" max="8" width="10.42578125" style="144" customWidth="1"/>
    <col min="9" max="10" width="9.140625" style="144"/>
    <col min="11" max="16384" width="9.140625" style="100"/>
  </cols>
  <sheetData>
    <row r="3" spans="1:10" ht="33" customHeight="1">
      <c r="A3" s="711" t="s">
        <v>398</v>
      </c>
      <c r="B3" s="711"/>
      <c r="C3" s="711"/>
      <c r="D3" s="711"/>
      <c r="E3" s="711"/>
      <c r="F3" s="711"/>
      <c r="G3" s="711"/>
      <c r="H3" s="711"/>
      <c r="I3" s="592"/>
      <c r="J3" s="592"/>
    </row>
    <row r="4" spans="1:10">
      <c r="A4" s="100"/>
      <c r="B4" s="100"/>
      <c r="C4" s="100"/>
      <c r="D4" s="100"/>
      <c r="E4" s="100"/>
      <c r="F4" s="100"/>
      <c r="G4" s="100"/>
      <c r="H4" s="100"/>
      <c r="I4" s="100"/>
      <c r="J4" s="100"/>
    </row>
    <row r="5" spans="1:10">
      <c r="A5" s="518"/>
      <c r="B5" s="524" t="s">
        <v>107</v>
      </c>
      <c r="C5" s="519" t="s">
        <v>230</v>
      </c>
      <c r="D5" s="519" t="s">
        <v>41</v>
      </c>
      <c r="E5" s="519" t="s">
        <v>342</v>
      </c>
      <c r="F5" s="519" t="s">
        <v>185</v>
      </c>
      <c r="G5" s="519" t="s">
        <v>115</v>
      </c>
      <c r="H5" s="525" t="s">
        <v>141</v>
      </c>
    </row>
    <row r="6" spans="1:10">
      <c r="A6" s="718" t="s">
        <v>346</v>
      </c>
      <c r="B6" s="520">
        <v>1990</v>
      </c>
      <c r="C6" s="526">
        <v>26015.769145084931</v>
      </c>
      <c r="D6" s="526">
        <v>1952.9072681704261</v>
      </c>
      <c r="E6" s="526">
        <v>11673.721804511279</v>
      </c>
      <c r="F6" s="526">
        <v>8778.6906154274584</v>
      </c>
      <c r="G6" s="526">
        <v>1307.1200222779212</v>
      </c>
      <c r="H6" s="527">
        <v>49728.208855472025</v>
      </c>
    </row>
    <row r="7" spans="1:10">
      <c r="A7" s="716"/>
      <c r="B7" s="522">
        <v>2008</v>
      </c>
      <c r="C7" s="528">
        <v>24797.756075607565</v>
      </c>
      <c r="D7" s="528">
        <v>952.85396039603961</v>
      </c>
      <c r="E7" s="528">
        <v>10286.949594959497</v>
      </c>
      <c r="F7" s="528">
        <v>10200.849909991</v>
      </c>
      <c r="G7" s="528">
        <v>2435.6527902790326</v>
      </c>
      <c r="H7" s="529">
        <v>48674.062331233137</v>
      </c>
    </row>
    <row r="8" spans="1:10">
      <c r="A8" s="715" t="s">
        <v>103</v>
      </c>
      <c r="B8" s="520">
        <v>1990</v>
      </c>
      <c r="C8" s="526">
        <v>12290.81222245718</v>
      </c>
      <c r="D8" s="526">
        <v>2942.053076760415</v>
      </c>
      <c r="E8" s="526">
        <v>5602.0251638824284</v>
      </c>
      <c r="F8" s="526">
        <v>4547.9718756608163</v>
      </c>
      <c r="G8" s="526">
        <v>2259.5990695707364</v>
      </c>
      <c r="H8" s="527">
        <v>27642.461408331572</v>
      </c>
    </row>
    <row r="9" spans="1:10">
      <c r="A9" s="716"/>
      <c r="B9" s="522">
        <v>2008</v>
      </c>
      <c r="C9" s="528">
        <v>12489.365349909765</v>
      </c>
      <c r="D9" s="528">
        <v>1029.1395628634452</v>
      </c>
      <c r="E9" s="528">
        <v>6436.7280930419092</v>
      </c>
      <c r="F9" s="528">
        <v>5729.8796871866853</v>
      </c>
      <c r="G9" s="528">
        <v>2753.933627431325</v>
      </c>
      <c r="H9" s="529">
        <v>28439.046320433128</v>
      </c>
    </row>
    <row r="10" spans="1:10">
      <c r="A10" s="715" t="s">
        <v>393</v>
      </c>
      <c r="B10" s="520">
        <v>1990</v>
      </c>
      <c r="C10" s="526">
        <v>9615.9597264437707</v>
      </c>
      <c r="D10" s="526">
        <v>32.698328267477208</v>
      </c>
      <c r="E10" s="526">
        <v>2792.6139817629187</v>
      </c>
      <c r="F10" s="526">
        <v>1477.6109422492402</v>
      </c>
      <c r="G10" s="526">
        <v>106.04863221884398</v>
      </c>
      <c r="H10" s="527">
        <v>14024.931610942251</v>
      </c>
    </row>
    <row r="11" spans="1:10">
      <c r="A11" s="716"/>
      <c r="B11" s="522">
        <v>2008</v>
      </c>
      <c r="C11" s="528">
        <v>12595.553652392946</v>
      </c>
      <c r="D11" s="528">
        <v>31.638287153652396</v>
      </c>
      <c r="E11" s="528">
        <v>6873.1249370277092</v>
      </c>
      <c r="F11" s="528">
        <v>3093.5214105793452</v>
      </c>
      <c r="G11" s="528">
        <v>132.99798488664879</v>
      </c>
      <c r="H11" s="529">
        <v>22726.836272040302</v>
      </c>
    </row>
    <row r="12" spans="1:10">
      <c r="A12" s="715" t="s">
        <v>348</v>
      </c>
      <c r="B12" s="520">
        <v>1990</v>
      </c>
      <c r="C12" s="526">
        <v>879.20720483828563</v>
      </c>
      <c r="D12" s="526">
        <v>3208.1633797878872</v>
      </c>
      <c r="E12" s="526">
        <v>102.34481549653781</v>
      </c>
      <c r="F12" s="526">
        <v>443.22236830572348</v>
      </c>
      <c r="G12" s="526">
        <v>2178.4970637216229</v>
      </c>
      <c r="H12" s="527">
        <v>6811.4348321500574</v>
      </c>
    </row>
    <row r="13" spans="1:10">
      <c r="A13" s="716"/>
      <c r="B13" s="522">
        <v>2008</v>
      </c>
      <c r="C13" s="528">
        <v>2818.5688128470665</v>
      </c>
      <c r="D13" s="528">
        <v>4323.6789734353906</v>
      </c>
      <c r="E13" s="528">
        <v>457.13597478613252</v>
      </c>
      <c r="F13" s="528">
        <v>2163.6722197208469</v>
      </c>
      <c r="G13" s="528">
        <v>2270.0580069037965</v>
      </c>
      <c r="H13" s="529">
        <v>12033.113987693232</v>
      </c>
    </row>
    <row r="14" spans="1:10">
      <c r="A14" s="715" t="s">
        <v>394</v>
      </c>
      <c r="B14" s="520">
        <v>1990</v>
      </c>
      <c r="C14" s="526">
        <v>4132.4523675310029</v>
      </c>
      <c r="D14" s="526">
        <v>229.45321307779034</v>
      </c>
      <c r="E14" s="526">
        <v>832.58737316798192</v>
      </c>
      <c r="F14" s="526">
        <v>1176.1116121758739</v>
      </c>
      <c r="G14" s="526">
        <v>2156.8602029312283</v>
      </c>
      <c r="H14" s="527">
        <v>8527.4647688838777</v>
      </c>
    </row>
    <row r="15" spans="1:10">
      <c r="A15" s="716"/>
      <c r="B15" s="522">
        <v>2008</v>
      </c>
      <c r="C15" s="528">
        <v>5114.4309523809525</v>
      </c>
      <c r="D15" s="528">
        <v>270.10800865800871</v>
      </c>
      <c r="E15" s="528">
        <v>1588.1746753246755</v>
      </c>
      <c r="F15" s="528">
        <v>1871.1209956709956</v>
      </c>
      <c r="G15" s="528">
        <v>2197.3651515151523</v>
      </c>
      <c r="H15" s="529">
        <v>11041.199783549782</v>
      </c>
    </row>
    <row r="16" spans="1:10">
      <c r="A16" s="715" t="s">
        <v>350</v>
      </c>
      <c r="B16" s="520">
        <v>1990</v>
      </c>
      <c r="C16" s="526">
        <v>1292.9564393939395</v>
      </c>
      <c r="D16" s="526">
        <v>354.44333964646461</v>
      </c>
      <c r="E16" s="526">
        <v>166.66729797979798</v>
      </c>
      <c r="F16" s="526">
        <v>391.15419823232321</v>
      </c>
      <c r="G16" s="526">
        <v>3096.7444760101016</v>
      </c>
      <c r="H16" s="527">
        <v>5301.9657512626272</v>
      </c>
    </row>
    <row r="17" spans="1:9">
      <c r="A17" s="716"/>
      <c r="B17" s="522">
        <v>2008</v>
      </c>
      <c r="C17" s="528">
        <v>1379.1055572488065</v>
      </c>
      <c r="D17" s="528">
        <v>192.0019303058011</v>
      </c>
      <c r="E17" s="528">
        <v>325.63527379863871</v>
      </c>
      <c r="F17" s="528">
        <v>520.00030478512645</v>
      </c>
      <c r="G17" s="528">
        <v>3302.9058213959156</v>
      </c>
      <c r="H17" s="529">
        <v>5719.6488875342893</v>
      </c>
    </row>
    <row r="18" spans="1:9">
      <c r="A18" s="715" t="s">
        <v>395</v>
      </c>
      <c r="B18" s="520">
        <v>1990</v>
      </c>
      <c r="C18" s="526">
        <v>712.44873454973526</v>
      </c>
      <c r="D18" s="526">
        <v>572.39587992937027</v>
      </c>
      <c r="E18" s="526">
        <v>77.213890523837549</v>
      </c>
      <c r="F18" s="526">
        <v>249.30229546792233</v>
      </c>
      <c r="G18" s="526">
        <v>1827.1216009417305</v>
      </c>
      <c r="H18" s="527">
        <v>3438.4824014125952</v>
      </c>
    </row>
    <row r="19" spans="1:9">
      <c r="A19" s="716"/>
      <c r="B19" s="522">
        <v>2008</v>
      </c>
      <c r="C19" s="528">
        <v>1247.3685087719298</v>
      </c>
      <c r="D19" s="528">
        <v>568.0336842105263</v>
      </c>
      <c r="E19" s="528">
        <v>155.88280701754385</v>
      </c>
      <c r="F19" s="528">
        <v>527.83877192982459</v>
      </c>
      <c r="G19" s="528">
        <v>1658.7032456140353</v>
      </c>
      <c r="H19" s="529">
        <v>4157.8270175438602</v>
      </c>
    </row>
    <row r="20" spans="1:9">
      <c r="A20" s="715" t="s">
        <v>396</v>
      </c>
      <c r="B20" s="520">
        <v>1990</v>
      </c>
      <c r="C20" s="526">
        <v>5760.1323406518277</v>
      </c>
      <c r="D20" s="526">
        <v>1684.7287092608067</v>
      </c>
      <c r="E20" s="526">
        <v>2101.1618741928132</v>
      </c>
      <c r="F20" s="526">
        <v>1843.7654030236272</v>
      </c>
      <c r="G20" s="526">
        <v>2503.8560358580862</v>
      </c>
      <c r="H20" s="527">
        <v>13893.644362987163</v>
      </c>
    </row>
    <row r="21" spans="1:9">
      <c r="A21" s="716"/>
      <c r="B21" s="593">
        <v>2008</v>
      </c>
      <c r="C21" s="594">
        <v>6090.1210843463577</v>
      </c>
      <c r="D21" s="594">
        <v>1431.3217452414065</v>
      </c>
      <c r="E21" s="594">
        <v>2283.9866923847549</v>
      </c>
      <c r="F21" s="594">
        <v>2514.7642608292595</v>
      </c>
      <c r="G21" s="594">
        <v>2336.4859372897317</v>
      </c>
      <c r="H21" s="595">
        <v>14656.679720091512</v>
      </c>
    </row>
    <row r="23" spans="1:9" s="144" customFormat="1">
      <c r="A23" s="717" t="s">
        <v>397</v>
      </c>
      <c r="B23" s="717"/>
      <c r="C23" s="717"/>
      <c r="D23" s="717"/>
      <c r="E23" s="717"/>
      <c r="F23" s="717"/>
      <c r="G23" s="717"/>
      <c r="H23" s="717"/>
      <c r="I23" s="166"/>
    </row>
    <row r="24" spans="1:9" s="144" customFormat="1">
      <c r="A24" s="166"/>
      <c r="B24" s="166"/>
      <c r="C24" s="166"/>
      <c r="D24" s="166"/>
      <c r="E24" s="166"/>
      <c r="F24" s="166"/>
      <c r="G24" s="166"/>
      <c r="H24" s="166"/>
      <c r="I24" s="166"/>
    </row>
    <row r="26" spans="1:9" ht="17.45" customHeight="1">
      <c r="A26" s="711" t="s">
        <v>337</v>
      </c>
      <c r="B26" s="711"/>
      <c r="C26" s="711"/>
      <c r="D26" s="711"/>
      <c r="E26" s="711"/>
      <c r="F26" s="711"/>
      <c r="G26" s="711"/>
      <c r="H26" s="711"/>
    </row>
    <row r="28" spans="1:9" ht="25.9" customHeight="1">
      <c r="A28" s="518" t="s">
        <v>107</v>
      </c>
      <c r="B28" s="519" t="s">
        <v>130</v>
      </c>
      <c r="C28" s="519" t="s">
        <v>146</v>
      </c>
      <c r="D28" s="519" t="s">
        <v>110</v>
      </c>
      <c r="E28" s="519" t="s">
        <v>338</v>
      </c>
      <c r="F28" s="525" t="s">
        <v>141</v>
      </c>
    </row>
    <row r="29" spans="1:9">
      <c r="A29" s="520">
        <v>1990</v>
      </c>
      <c r="B29" s="521">
        <v>20971.144591800003</v>
      </c>
      <c r="C29" s="521">
        <v>18332.876242450002</v>
      </c>
      <c r="D29" s="521">
        <v>28262.646605030001</v>
      </c>
      <c r="E29" s="521">
        <v>5586.111981990005</v>
      </c>
      <c r="F29" s="527">
        <v>73152.77942127001</v>
      </c>
    </row>
    <row r="30" spans="1:9">
      <c r="A30" s="522">
        <v>1991</v>
      </c>
      <c r="B30" s="523">
        <v>20888.68104173</v>
      </c>
      <c r="C30" s="523">
        <v>18531.852354030001</v>
      </c>
      <c r="D30" s="523">
        <v>28785.733557690004</v>
      </c>
      <c r="E30" s="523">
        <v>5761.9424746200057</v>
      </c>
      <c r="F30" s="529">
        <v>73968.209428070011</v>
      </c>
    </row>
    <row r="31" spans="1:9">
      <c r="A31" s="520">
        <v>1992</v>
      </c>
      <c r="B31" s="521">
        <v>20499.314445100004</v>
      </c>
      <c r="C31" s="521">
        <v>18909.954086140002</v>
      </c>
      <c r="D31" s="521">
        <v>28406.639088780001</v>
      </c>
      <c r="E31" s="521">
        <v>5883.9870782300131</v>
      </c>
      <c r="F31" s="640">
        <v>73699.89469825002</v>
      </c>
    </row>
    <row r="32" spans="1:9">
      <c r="A32" s="522">
        <v>1993</v>
      </c>
      <c r="B32" s="523">
        <v>20221.144674250005</v>
      </c>
      <c r="C32" s="523">
        <v>19122.393806780001</v>
      </c>
      <c r="D32" s="523">
        <v>28980.422874530002</v>
      </c>
      <c r="E32" s="523">
        <v>5796.6379047200062</v>
      </c>
      <c r="F32" s="529">
        <v>74120.599260280011</v>
      </c>
    </row>
    <row r="33" spans="1:10">
      <c r="A33" s="520">
        <v>1994</v>
      </c>
      <c r="B33" s="521">
        <v>20180.175370870002</v>
      </c>
      <c r="C33" s="521">
        <v>19530.991166650005</v>
      </c>
      <c r="D33" s="521">
        <v>28822.593354050005</v>
      </c>
      <c r="E33" s="521">
        <v>5973.308257800003</v>
      </c>
      <c r="F33" s="640">
        <v>74507.068149370025</v>
      </c>
    </row>
    <row r="34" spans="1:10">
      <c r="A34" s="522">
        <v>1995</v>
      </c>
      <c r="B34" s="523">
        <v>20790.241186210002</v>
      </c>
      <c r="C34" s="523">
        <v>20056.886601490005</v>
      </c>
      <c r="D34" s="523">
        <v>29149.261643760005</v>
      </c>
      <c r="E34" s="523">
        <v>6250.9021808299985</v>
      </c>
      <c r="F34" s="529">
        <v>76247.291612290021</v>
      </c>
    </row>
    <row r="35" spans="1:10" s="166" customFormat="1" ht="13.9" customHeight="1">
      <c r="A35" s="520">
        <v>1996</v>
      </c>
      <c r="B35" s="521">
        <v>21006.115490080003</v>
      </c>
      <c r="C35" s="521">
        <v>20561.69805585</v>
      </c>
      <c r="D35" s="521">
        <v>29996.31130619</v>
      </c>
      <c r="E35" s="521">
        <v>6461.8477023300075</v>
      </c>
      <c r="F35" s="640">
        <v>78025.972554450011</v>
      </c>
      <c r="G35" s="144"/>
      <c r="H35" s="144"/>
      <c r="I35" s="144"/>
      <c r="J35" s="144"/>
    </row>
    <row r="36" spans="1:10">
      <c r="A36" s="522">
        <v>1997</v>
      </c>
      <c r="B36" s="523">
        <v>21045.728770350004</v>
      </c>
      <c r="C36" s="523">
        <v>21027.576387230005</v>
      </c>
      <c r="D36" s="523">
        <v>29697.721651120006</v>
      </c>
      <c r="E36" s="523">
        <v>6799.2796384499998</v>
      </c>
      <c r="F36" s="529">
        <v>78570.306447150011</v>
      </c>
    </row>
    <row r="37" spans="1:10">
      <c r="A37" s="520">
        <v>1998</v>
      </c>
      <c r="B37" s="521">
        <v>21025.142437570001</v>
      </c>
      <c r="C37" s="521">
        <v>21586.644838650001</v>
      </c>
      <c r="D37" s="521">
        <v>29429.328907260006</v>
      </c>
      <c r="E37" s="521">
        <v>6722.2720237600115</v>
      </c>
      <c r="F37" s="640">
        <v>78763.388207240016</v>
      </c>
    </row>
    <row r="38" spans="1:10">
      <c r="A38" s="522">
        <v>1999</v>
      </c>
      <c r="B38" s="523">
        <v>20997.544831360003</v>
      </c>
      <c r="C38" s="523">
        <v>22196.795029640001</v>
      </c>
      <c r="D38" s="523">
        <v>30057.148382800005</v>
      </c>
      <c r="E38" s="523">
        <v>6951.04300908</v>
      </c>
      <c r="F38" s="529">
        <v>80202.531252879999</v>
      </c>
    </row>
    <row r="39" spans="1:10">
      <c r="A39" s="520">
        <v>2000</v>
      </c>
      <c r="B39" s="521">
        <v>21733.490510300002</v>
      </c>
      <c r="C39" s="521">
        <v>22562.667560890004</v>
      </c>
      <c r="D39" s="521">
        <v>30555.253513960004</v>
      </c>
      <c r="E39" s="521">
        <v>7119.4878353200002</v>
      </c>
      <c r="F39" s="640">
        <v>81970.899420470014</v>
      </c>
    </row>
    <row r="40" spans="1:10">
      <c r="A40" s="522">
        <v>2001</v>
      </c>
      <c r="B40" s="523">
        <v>21378.779894810003</v>
      </c>
      <c r="C40" s="523">
        <v>22670.344462500001</v>
      </c>
      <c r="D40" s="523">
        <v>31021.396160350003</v>
      </c>
      <c r="E40" s="523">
        <v>7169.8267086400047</v>
      </c>
      <c r="F40" s="529">
        <v>82240.347226300015</v>
      </c>
    </row>
    <row r="41" spans="1:10">
      <c r="A41" s="520">
        <v>2002</v>
      </c>
      <c r="B41" s="521">
        <v>21644.63168138</v>
      </c>
      <c r="C41" s="521">
        <v>23174.851117820002</v>
      </c>
      <c r="D41" s="521">
        <v>31370.002246990003</v>
      </c>
      <c r="E41" s="521">
        <v>7422.5940357799955</v>
      </c>
      <c r="F41" s="640">
        <v>83612.079081970005</v>
      </c>
    </row>
    <row r="42" spans="1:10">
      <c r="A42" s="522">
        <v>2003</v>
      </c>
      <c r="B42" s="523">
        <v>22387.235605100002</v>
      </c>
      <c r="C42" s="523">
        <v>23690.74256622</v>
      </c>
      <c r="D42" s="523">
        <v>32391.731253020003</v>
      </c>
      <c r="E42" s="523">
        <v>7685.3161544599971</v>
      </c>
      <c r="F42" s="529">
        <v>86155.025578800007</v>
      </c>
    </row>
    <row r="43" spans="1:10">
      <c r="A43" s="520">
        <v>2004</v>
      </c>
      <c r="B43" s="521">
        <v>23760.964727190003</v>
      </c>
      <c r="C43" s="521">
        <v>24701.449007150004</v>
      </c>
      <c r="D43" s="521">
        <v>33010.650708240006</v>
      </c>
      <c r="E43" s="521">
        <v>8281.0663469400024</v>
      </c>
      <c r="F43" s="640">
        <v>89754.130789520015</v>
      </c>
    </row>
    <row r="44" spans="1:10">
      <c r="A44" s="522">
        <v>2005</v>
      </c>
      <c r="B44" s="523">
        <v>24506.110724680002</v>
      </c>
      <c r="C44" s="523">
        <v>25177.839020990006</v>
      </c>
      <c r="D44" s="523">
        <v>33532.197465110003</v>
      </c>
      <c r="E44" s="523">
        <v>8379.0856965499843</v>
      </c>
      <c r="F44" s="529">
        <v>91595.232907329992</v>
      </c>
    </row>
    <row r="45" spans="1:10">
      <c r="A45" s="520">
        <v>2006</v>
      </c>
      <c r="B45" s="521">
        <v>25652.945559660006</v>
      </c>
      <c r="C45" s="521">
        <v>25829.301030490005</v>
      </c>
      <c r="D45" s="521">
        <v>33825.520323490004</v>
      </c>
      <c r="E45" s="521">
        <v>8595.5937656399983</v>
      </c>
      <c r="F45" s="640">
        <v>93903.360679280013</v>
      </c>
    </row>
    <row r="46" spans="1:10">
      <c r="A46" s="522">
        <v>2007</v>
      </c>
      <c r="B46" s="523">
        <v>26520.566738250003</v>
      </c>
      <c r="C46" s="523">
        <v>26634.009503110003</v>
      </c>
      <c r="D46" s="523">
        <v>34383.029540810006</v>
      </c>
      <c r="E46" s="523">
        <v>8840.9819973400008</v>
      </c>
      <c r="F46" s="529">
        <v>96378.58777951001</v>
      </c>
    </row>
    <row r="47" spans="1:10">
      <c r="A47" s="520">
        <v>2008</v>
      </c>
      <c r="B47" s="521">
        <v>27273.121778430002</v>
      </c>
      <c r="C47" s="521">
        <v>26741.680810690006</v>
      </c>
      <c r="D47" s="521">
        <v>35319.373750110004</v>
      </c>
      <c r="E47" s="521">
        <v>8688.1981988799962</v>
      </c>
      <c r="F47" s="640">
        <v>98022.374538110002</v>
      </c>
    </row>
    <row r="49" spans="1:5">
      <c r="A49" s="717" t="s">
        <v>339</v>
      </c>
      <c r="B49" s="717"/>
      <c r="C49" s="717"/>
      <c r="D49" s="717"/>
      <c r="E49" s="717"/>
    </row>
  </sheetData>
  <mergeCells count="12">
    <mergeCell ref="A14:A15"/>
    <mergeCell ref="A3:H3"/>
    <mergeCell ref="A6:A7"/>
    <mergeCell ref="A8:A9"/>
    <mergeCell ref="A10:A11"/>
    <mergeCell ref="A12:A13"/>
    <mergeCell ref="A16:A17"/>
    <mergeCell ref="A18:A19"/>
    <mergeCell ref="A20:A21"/>
    <mergeCell ref="A23:H23"/>
    <mergeCell ref="A49:E49"/>
    <mergeCell ref="A26:H26"/>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4"/>
  <sheetViews>
    <sheetView zoomScaleNormal="100" workbookViewId="0">
      <selection activeCell="F24" sqref="F24:G24"/>
    </sheetView>
  </sheetViews>
  <sheetFormatPr defaultColWidth="9.140625" defaultRowHeight="12.75"/>
  <cols>
    <col min="1" max="1" width="5.5703125" style="200" customWidth="1"/>
    <col min="2" max="8" width="9.85546875" style="531" customWidth="1"/>
    <col min="9" max="16384" width="9.140625" style="78"/>
  </cols>
  <sheetData>
    <row r="3" spans="1:8" ht="15.75">
      <c r="A3" s="719" t="s">
        <v>340</v>
      </c>
      <c r="B3" s="719"/>
      <c r="C3" s="719"/>
      <c r="D3" s="719"/>
      <c r="E3" s="719"/>
      <c r="F3" s="719"/>
      <c r="G3" s="719"/>
      <c r="H3" s="719"/>
    </row>
    <row r="5" spans="1:8" ht="25.5">
      <c r="A5" s="524" t="s">
        <v>107</v>
      </c>
      <c r="B5" s="519" t="s">
        <v>127</v>
      </c>
      <c r="C5" s="519" t="s">
        <v>230</v>
      </c>
      <c r="D5" s="519" t="s">
        <v>150</v>
      </c>
      <c r="E5" s="519" t="s">
        <v>222</v>
      </c>
      <c r="F5" s="519" t="s">
        <v>133</v>
      </c>
      <c r="G5" s="519" t="s">
        <v>115</v>
      </c>
      <c r="H5" s="525" t="s">
        <v>141</v>
      </c>
    </row>
    <row r="6" spans="1:8">
      <c r="A6" s="520">
        <v>1990</v>
      </c>
      <c r="B6" s="526">
        <v>25884.013260640004</v>
      </c>
      <c r="C6" s="526">
        <v>38277.050024400007</v>
      </c>
      <c r="D6" s="526">
        <v>19458.12027318</v>
      </c>
      <c r="E6" s="526">
        <v>6112.8945067100003</v>
      </c>
      <c r="F6" s="526">
        <v>2146.04921934</v>
      </c>
      <c r="G6" s="526">
        <v>10913.261068350001</v>
      </c>
      <c r="H6" s="527">
        <v>102569.40387935001</v>
      </c>
    </row>
    <row r="7" spans="1:8">
      <c r="A7" s="522">
        <v>1991</v>
      </c>
      <c r="B7" s="528">
        <v>25307.364959370003</v>
      </c>
      <c r="C7" s="528">
        <v>38315.313236120004</v>
      </c>
      <c r="D7" s="528">
        <v>20117.928505660006</v>
      </c>
      <c r="E7" s="528">
        <v>6394.1176991700004</v>
      </c>
      <c r="F7" s="528">
        <v>2214.2935011</v>
      </c>
      <c r="G7" s="528">
        <v>11109.918355640002</v>
      </c>
      <c r="H7" s="529">
        <v>103192.00790465</v>
      </c>
    </row>
    <row r="8" spans="1:8">
      <c r="A8" s="520">
        <v>1992</v>
      </c>
      <c r="B8" s="526">
        <v>24906.971482910005</v>
      </c>
      <c r="C8" s="526">
        <v>38373.789853040005</v>
      </c>
      <c r="D8" s="526">
        <v>20164.382970610004</v>
      </c>
      <c r="E8" s="526">
        <v>6445.7834043000003</v>
      </c>
      <c r="F8" s="526">
        <v>2212.0080898000001</v>
      </c>
      <c r="G8" s="526">
        <v>11373.173000389999</v>
      </c>
      <c r="H8" s="527">
        <v>103196.341766</v>
      </c>
    </row>
    <row r="9" spans="1:8">
      <c r="A9" s="522">
        <v>1993</v>
      </c>
      <c r="B9" s="528">
        <v>24970.515802550002</v>
      </c>
      <c r="C9" s="528">
        <v>38853.127025180009</v>
      </c>
      <c r="D9" s="528">
        <v>20519.223493199999</v>
      </c>
      <c r="E9" s="528">
        <v>6646.3632579900004</v>
      </c>
      <c r="F9" s="528">
        <v>2342.1885180600002</v>
      </c>
      <c r="G9" s="528">
        <v>11398.208692049999</v>
      </c>
      <c r="H9" s="529">
        <v>104605.52782733001</v>
      </c>
    </row>
    <row r="10" spans="1:8">
      <c r="A10" s="520">
        <v>1994</v>
      </c>
      <c r="B10" s="526">
        <v>25194.466571550005</v>
      </c>
      <c r="C10" s="526">
        <v>39310.962978960008</v>
      </c>
      <c r="D10" s="526">
        <v>20522.146158720003</v>
      </c>
      <c r="E10" s="526">
        <v>6802.6431042300001</v>
      </c>
      <c r="F10" s="526">
        <v>2363.5513626800002</v>
      </c>
      <c r="G10" s="526">
        <v>11558.961122280001</v>
      </c>
      <c r="H10" s="527">
        <v>105676.66415531002</v>
      </c>
    </row>
    <row r="11" spans="1:8">
      <c r="A11" s="522">
        <v>1995</v>
      </c>
      <c r="B11" s="528">
        <v>25827.752147090003</v>
      </c>
      <c r="C11" s="528">
        <v>39728.568029690003</v>
      </c>
      <c r="D11" s="528">
        <v>21162.130323509999</v>
      </c>
      <c r="E11" s="528">
        <v>7073.4543647399996</v>
      </c>
      <c r="F11" s="528">
        <v>2481.9646732400001</v>
      </c>
      <c r="G11" s="528">
        <v>11785.169692960002</v>
      </c>
      <c r="H11" s="529">
        <v>107901.00251067002</v>
      </c>
    </row>
    <row r="12" spans="1:8">
      <c r="A12" s="520">
        <v>1996</v>
      </c>
      <c r="B12" s="526">
        <v>26354.606021860003</v>
      </c>
      <c r="C12" s="526">
        <v>41044.78456882001</v>
      </c>
      <c r="D12" s="526">
        <v>21981.712310090003</v>
      </c>
      <c r="E12" s="526">
        <v>7332.4847376300004</v>
      </c>
      <c r="F12" s="526">
        <v>2517.42405478</v>
      </c>
      <c r="G12" s="526">
        <v>11996.50797119</v>
      </c>
      <c r="H12" s="527">
        <v>111121.66693989</v>
      </c>
    </row>
    <row r="13" spans="1:8">
      <c r="A13" s="522">
        <v>1997</v>
      </c>
      <c r="B13" s="528">
        <v>26258.648554950007</v>
      </c>
      <c r="C13" s="528">
        <v>42112.585343020008</v>
      </c>
      <c r="D13" s="528">
        <v>22181.222843430001</v>
      </c>
      <c r="E13" s="528">
        <v>7258.8582314300002</v>
      </c>
      <c r="F13" s="528">
        <v>2547.1714083400002</v>
      </c>
      <c r="G13" s="528">
        <v>12156.19607034</v>
      </c>
      <c r="H13" s="529">
        <v>112517.03100208</v>
      </c>
    </row>
    <row r="14" spans="1:8">
      <c r="A14" s="520">
        <v>1998</v>
      </c>
      <c r="B14" s="526">
        <v>26047.362972250005</v>
      </c>
      <c r="C14" s="526">
        <v>42329.359971710001</v>
      </c>
      <c r="D14" s="526">
        <v>22415.695273430003</v>
      </c>
      <c r="E14" s="526">
        <v>7416.2614077399994</v>
      </c>
      <c r="F14" s="526">
        <v>2556.8391482200004</v>
      </c>
      <c r="G14" s="526">
        <v>12246.38131239</v>
      </c>
      <c r="H14" s="527">
        <v>112939.84442037999</v>
      </c>
    </row>
    <row r="15" spans="1:8">
      <c r="A15" s="522">
        <v>1999</v>
      </c>
      <c r="B15" s="528">
        <v>25976.270317410002</v>
      </c>
      <c r="C15" s="528">
        <v>42399.499792280003</v>
      </c>
      <c r="D15" s="528">
        <v>23359.828675230001</v>
      </c>
      <c r="E15" s="528">
        <v>7676.957243150001</v>
      </c>
      <c r="F15" s="528">
        <v>2565.8397680400003</v>
      </c>
      <c r="G15" s="528">
        <v>12581.487225250001</v>
      </c>
      <c r="H15" s="529">
        <v>114521.01666621001</v>
      </c>
    </row>
    <row r="16" spans="1:8">
      <c r="A16" s="520">
        <v>2000</v>
      </c>
      <c r="B16" s="526">
        <v>26606.655382580004</v>
      </c>
      <c r="C16" s="526">
        <v>43505.999833420006</v>
      </c>
      <c r="D16" s="526">
        <v>24311.828039160002</v>
      </c>
      <c r="E16" s="526">
        <v>7856.9677206000006</v>
      </c>
      <c r="F16" s="526">
        <v>2622.4119492</v>
      </c>
      <c r="G16" s="526">
        <v>12799.139116470002</v>
      </c>
      <c r="H16" s="527">
        <v>117687.11129788999</v>
      </c>
    </row>
    <row r="17" spans="1:8">
      <c r="A17" s="522">
        <v>2001</v>
      </c>
      <c r="B17" s="528">
        <v>26491.968137940003</v>
      </c>
      <c r="C17" s="528">
        <v>43916.488335960006</v>
      </c>
      <c r="D17" s="528">
        <v>24358.912803590003</v>
      </c>
      <c r="E17" s="528">
        <v>8000.5243701000009</v>
      </c>
      <c r="F17" s="528">
        <v>2561.2879488600001</v>
      </c>
      <c r="G17" s="528">
        <v>12866.588324909999</v>
      </c>
      <c r="H17" s="529">
        <v>118146.90196392001</v>
      </c>
    </row>
    <row r="18" spans="1:8">
      <c r="A18" s="520">
        <v>2002</v>
      </c>
      <c r="B18" s="526">
        <v>27535.637871660005</v>
      </c>
      <c r="C18" s="526">
        <v>44094.499825750005</v>
      </c>
      <c r="D18" s="526">
        <v>25143.968878950003</v>
      </c>
      <c r="E18" s="526">
        <v>8070.4779711100009</v>
      </c>
      <c r="F18" s="526">
        <v>2630.9994946800002</v>
      </c>
      <c r="G18" s="526">
        <v>13069.857790549999</v>
      </c>
      <c r="H18" s="527">
        <v>120451.08785204</v>
      </c>
    </row>
    <row r="19" spans="1:8">
      <c r="A19" s="522">
        <v>2003</v>
      </c>
      <c r="B19" s="528">
        <v>29569.974416570003</v>
      </c>
      <c r="C19" s="528">
        <v>45156.811577220004</v>
      </c>
      <c r="D19" s="528">
        <v>26060.717387240002</v>
      </c>
      <c r="E19" s="528">
        <v>7993.44679404</v>
      </c>
      <c r="F19" s="528">
        <v>2642.0384813400001</v>
      </c>
      <c r="G19" s="528">
        <v>13478.62526243</v>
      </c>
      <c r="H19" s="529">
        <v>124674.85671454</v>
      </c>
    </row>
    <row r="20" spans="1:8">
      <c r="A20" s="520">
        <v>2004</v>
      </c>
      <c r="B20" s="526">
        <v>32247.330463230002</v>
      </c>
      <c r="C20" s="526">
        <v>46902.009842420004</v>
      </c>
      <c r="D20" s="526">
        <v>26695.038428200001</v>
      </c>
      <c r="E20" s="526">
        <v>8304.8760039999997</v>
      </c>
      <c r="F20" s="526">
        <v>2925.2784553600004</v>
      </c>
      <c r="G20" s="526">
        <v>13676.74991844999</v>
      </c>
      <c r="H20" s="527">
        <v>129568.07561450002</v>
      </c>
    </row>
    <row r="21" spans="1:8">
      <c r="A21" s="522">
        <v>2005</v>
      </c>
      <c r="B21" s="528">
        <v>33660.452872510003</v>
      </c>
      <c r="C21" s="528">
        <v>47490.897916220005</v>
      </c>
      <c r="D21" s="528">
        <v>27500.274414360003</v>
      </c>
      <c r="E21" s="528">
        <v>8394.9457020000009</v>
      </c>
      <c r="F21" s="528">
        <v>3030.5924084600001</v>
      </c>
      <c r="G21" s="528">
        <v>13962.900393009986</v>
      </c>
      <c r="H21" s="529">
        <v>133602.40931504001</v>
      </c>
    </row>
    <row r="22" spans="1:8">
      <c r="A22" s="520">
        <v>2006</v>
      </c>
      <c r="B22" s="526">
        <v>35593.32641318001</v>
      </c>
      <c r="C22" s="526">
        <v>47864.41175289001</v>
      </c>
      <c r="D22" s="526">
        <v>28111.253859240001</v>
      </c>
      <c r="E22" s="526">
        <v>8466.7463912400017</v>
      </c>
      <c r="F22" s="526">
        <v>3072.0968779200002</v>
      </c>
      <c r="G22" s="526">
        <v>14333.614504890022</v>
      </c>
      <c r="H22" s="527">
        <v>136982.72169665003</v>
      </c>
    </row>
    <row r="23" spans="1:8">
      <c r="A23" s="522">
        <v>2007</v>
      </c>
      <c r="B23" s="528">
        <v>37051.406366850009</v>
      </c>
      <c r="C23" s="528">
        <v>48120.913298580002</v>
      </c>
      <c r="D23" s="528">
        <v>29399.624852190002</v>
      </c>
      <c r="E23" s="528">
        <v>8247.8154791400011</v>
      </c>
      <c r="F23" s="528">
        <v>3208.4444160600001</v>
      </c>
      <c r="G23" s="528">
        <v>14860.749686100011</v>
      </c>
      <c r="H23" s="529">
        <v>139389.94361629002</v>
      </c>
    </row>
    <row r="24" spans="1:8">
      <c r="A24" s="520">
        <v>2008</v>
      </c>
      <c r="B24" s="526">
        <v>38496.525057680003</v>
      </c>
      <c r="C24" s="526">
        <v>48204.460892580006</v>
      </c>
      <c r="D24" s="526">
        <v>30134.156032380004</v>
      </c>
      <c r="E24" s="526">
        <v>8282.6338034500004</v>
      </c>
      <c r="F24" s="526">
        <v>3208.4444160599996</v>
      </c>
      <c r="G24" s="526">
        <v>15336.361571529997</v>
      </c>
      <c r="H24" s="527">
        <v>143850.89757140001</v>
      </c>
    </row>
    <row r="25" spans="1:8" ht="13.9" customHeight="1">
      <c r="A25" s="720" t="s">
        <v>339</v>
      </c>
      <c r="B25" s="720"/>
      <c r="C25" s="720"/>
      <c r="D25" s="720"/>
      <c r="E25" s="720"/>
      <c r="F25" s="720"/>
      <c r="G25" s="720"/>
      <c r="H25" s="720"/>
    </row>
    <row r="26" spans="1:8">
      <c r="A26" s="720"/>
      <c r="B26" s="720"/>
      <c r="C26" s="720"/>
      <c r="D26" s="720"/>
      <c r="E26" s="720"/>
      <c r="F26" s="720"/>
      <c r="G26" s="720"/>
      <c r="H26" s="720"/>
    </row>
    <row r="34" spans="2:2">
      <c r="B34" s="530"/>
    </row>
  </sheetData>
  <mergeCells count="2">
    <mergeCell ref="A3:H3"/>
    <mergeCell ref="A25:H26"/>
  </mergeCell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45"/>
  <sheetViews>
    <sheetView zoomScaleNormal="100" workbookViewId="0">
      <selection activeCell="A46" sqref="A46"/>
    </sheetView>
  </sheetViews>
  <sheetFormatPr defaultColWidth="9.140625" defaultRowHeight="12.75"/>
  <cols>
    <col min="1" max="1" width="17.140625" style="358" customWidth="1"/>
    <col min="2" max="16384" width="9.140625" style="358"/>
  </cols>
  <sheetData>
    <row r="3" spans="1:21" ht="32.450000000000003" customHeight="1">
      <c r="A3" s="721" t="s">
        <v>341</v>
      </c>
      <c r="B3" s="721"/>
      <c r="C3" s="721"/>
      <c r="D3" s="721"/>
      <c r="E3" s="721"/>
      <c r="F3" s="721"/>
      <c r="G3" s="721"/>
      <c r="H3" s="721"/>
      <c r="I3" s="721"/>
      <c r="J3" s="721"/>
    </row>
    <row r="4" spans="1:21" ht="15.75">
      <c r="A4" s="532"/>
      <c r="B4" s="532"/>
      <c r="C4" s="532"/>
      <c r="D4" s="532"/>
      <c r="E4" s="532"/>
      <c r="F4" s="532"/>
      <c r="G4" s="532"/>
      <c r="H4" s="532"/>
    </row>
    <row r="5" spans="1:21">
      <c r="B5" s="605"/>
      <c r="C5" s="605" t="s">
        <v>230</v>
      </c>
      <c r="D5" s="605"/>
      <c r="E5" s="604"/>
      <c r="F5" s="604" t="s">
        <v>342</v>
      </c>
      <c r="G5" s="604"/>
      <c r="H5" s="605"/>
      <c r="I5" s="605" t="s">
        <v>41</v>
      </c>
      <c r="J5" s="605"/>
    </row>
    <row r="6" spans="1:21">
      <c r="A6" s="533" t="s">
        <v>343</v>
      </c>
      <c r="B6" s="308" t="s">
        <v>344</v>
      </c>
      <c r="C6" s="308" t="s">
        <v>124</v>
      </c>
      <c r="D6" s="534" t="s">
        <v>345</v>
      </c>
      <c r="E6" s="535" t="s">
        <v>344</v>
      </c>
      <c r="F6" s="535" t="s">
        <v>124</v>
      </c>
      <c r="G6" s="536" t="s">
        <v>345</v>
      </c>
      <c r="H6" s="535" t="s">
        <v>344</v>
      </c>
      <c r="I6" s="535" t="s">
        <v>124</v>
      </c>
      <c r="J6" s="535" t="s">
        <v>345</v>
      </c>
      <c r="N6" s="517"/>
      <c r="O6" s="517"/>
      <c r="P6" s="517"/>
      <c r="Q6" s="517"/>
      <c r="R6" s="517"/>
      <c r="S6" s="517"/>
      <c r="T6" s="517"/>
      <c r="U6" s="517"/>
    </row>
    <row r="7" spans="1:21">
      <c r="A7" s="537" t="s">
        <v>346</v>
      </c>
      <c r="B7" s="606">
        <v>1039.7288072966983</v>
      </c>
      <c r="C7" s="607">
        <v>12092.046028860601</v>
      </c>
      <c r="D7" s="608">
        <v>25.811983187792404</v>
      </c>
      <c r="E7" s="606">
        <v>767.44428332870302</v>
      </c>
      <c r="F7" s="607">
        <v>8925.3770151128174</v>
      </c>
      <c r="G7" s="608">
        <v>26.851453682679207</v>
      </c>
      <c r="H7" s="606">
        <v>556.33706601102324</v>
      </c>
      <c r="I7" s="606">
        <v>6470.2000777082003</v>
      </c>
      <c r="J7" s="606">
        <v>15.646022066332698</v>
      </c>
    </row>
    <row r="8" spans="1:21">
      <c r="A8" s="538" t="s">
        <v>347</v>
      </c>
      <c r="B8" s="609">
        <v>839.20697861859003</v>
      </c>
      <c r="C8" s="610">
        <v>9759.9771613342018</v>
      </c>
      <c r="D8" s="611">
        <v>20.833890790716282</v>
      </c>
      <c r="E8" s="609">
        <v>412.66467033679999</v>
      </c>
      <c r="F8" s="610">
        <v>4799.290116016984</v>
      </c>
      <c r="G8" s="611">
        <v>14.438372299765675</v>
      </c>
      <c r="H8" s="609">
        <v>671.20994855028403</v>
      </c>
      <c r="I8" s="609">
        <v>7806.1717016398034</v>
      </c>
      <c r="J8" s="609">
        <v>18.876624096715673</v>
      </c>
    </row>
    <row r="9" spans="1:21">
      <c r="A9" s="537" t="s">
        <v>348</v>
      </c>
      <c r="B9" s="606">
        <v>428.56590758459998</v>
      </c>
      <c r="C9" s="607">
        <v>4984.2215052088977</v>
      </c>
      <c r="D9" s="608">
        <v>10.639443597024414</v>
      </c>
      <c r="E9" s="606">
        <v>98.135999999999996</v>
      </c>
      <c r="F9" s="607">
        <v>1141.32168</v>
      </c>
      <c r="G9" s="608">
        <v>3.4335968302141513</v>
      </c>
      <c r="H9" s="606">
        <v>1713.5244110944959</v>
      </c>
      <c r="I9" s="606">
        <v>19928.288901028987</v>
      </c>
      <c r="J9" s="606">
        <v>48.189923672374938</v>
      </c>
    </row>
    <row r="10" spans="1:21">
      <c r="A10" s="538" t="s">
        <v>349</v>
      </c>
      <c r="B10" s="609">
        <v>662.49818797130263</v>
      </c>
      <c r="C10" s="610">
        <v>7704.8539261062497</v>
      </c>
      <c r="D10" s="611">
        <v>16.446973451009143</v>
      </c>
      <c r="E10" s="609">
        <v>443.25639864354702</v>
      </c>
      <c r="F10" s="610">
        <v>5155.0719162244523</v>
      </c>
      <c r="G10" s="611">
        <v>15.508720198037656</v>
      </c>
      <c r="H10" s="609">
        <v>269.72222718762168</v>
      </c>
      <c r="I10" s="609">
        <v>3136.8695021920403</v>
      </c>
      <c r="J10" s="609">
        <v>7.5854732251011194</v>
      </c>
    </row>
    <row r="11" spans="1:21">
      <c r="A11" s="537" t="s">
        <v>350</v>
      </c>
      <c r="B11" s="606">
        <v>155.47144988106302</v>
      </c>
      <c r="C11" s="607">
        <v>1808.1329621167631</v>
      </c>
      <c r="D11" s="608">
        <v>3.8596857395397208</v>
      </c>
      <c r="E11" s="606">
        <v>94.458241865670701</v>
      </c>
      <c r="F11" s="607">
        <v>1098.5493528977504</v>
      </c>
      <c r="G11" s="608">
        <v>3.3049188866223265</v>
      </c>
      <c r="H11" s="606">
        <v>95.327954273686458</v>
      </c>
      <c r="I11" s="606">
        <v>1108.6641082029737</v>
      </c>
      <c r="J11" s="606">
        <v>2.6809345758653813</v>
      </c>
    </row>
    <row r="12" spans="1:21">
      <c r="A12" s="538" t="s">
        <v>351</v>
      </c>
      <c r="B12" s="609">
        <v>147.61679664749889</v>
      </c>
      <c r="C12" s="610">
        <v>1716.7833450104122</v>
      </c>
      <c r="D12" s="611">
        <v>3.6646885674041974</v>
      </c>
      <c r="E12" s="609">
        <v>372.7343900514</v>
      </c>
      <c r="F12" s="610">
        <v>4334.9009562977826</v>
      </c>
      <c r="G12" s="611">
        <v>13.041285768650571</v>
      </c>
      <c r="H12" s="609">
        <v>93.846201049999991</v>
      </c>
      <c r="I12" s="609">
        <v>1091.4313182115</v>
      </c>
      <c r="J12" s="609">
        <v>2.639262817769366</v>
      </c>
    </row>
    <row r="13" spans="1:21">
      <c r="A13" s="537" t="s">
        <v>115</v>
      </c>
      <c r="B13" s="606">
        <v>754.99758603569717</v>
      </c>
      <c r="C13" s="607">
        <v>8780.6219255951582</v>
      </c>
      <c r="D13" s="608">
        <v>18.743334666513814</v>
      </c>
      <c r="E13" s="607">
        <v>669.41676239520893</v>
      </c>
      <c r="F13" s="607">
        <v>7785.3169466562804</v>
      </c>
      <c r="G13" s="608">
        <v>23.421652334030423</v>
      </c>
      <c r="H13" s="606">
        <v>155.80543344269154</v>
      </c>
      <c r="I13" s="606">
        <v>1812.0171909385026</v>
      </c>
      <c r="J13" s="606">
        <v>4.3817595458408327</v>
      </c>
    </row>
    <row r="14" spans="1:21">
      <c r="A14" s="539" t="s">
        <v>141</v>
      </c>
      <c r="B14" s="612">
        <v>4028.0857140354506</v>
      </c>
      <c r="C14" s="612">
        <v>46846.636854232296</v>
      </c>
      <c r="D14" s="613">
        <v>100</v>
      </c>
      <c r="E14" s="612">
        <v>2858.1107466213298</v>
      </c>
      <c r="F14" s="612">
        <v>33239.827983206065</v>
      </c>
      <c r="G14" s="613">
        <v>100</v>
      </c>
      <c r="H14" s="612">
        <v>3555.7732416098024</v>
      </c>
      <c r="I14" s="612">
        <v>41353.642799922003</v>
      </c>
      <c r="J14" s="612">
        <v>100</v>
      </c>
    </row>
    <row r="16" spans="1:21">
      <c r="A16" s="358" t="s">
        <v>352</v>
      </c>
    </row>
    <row r="19" spans="1:10" ht="15.6" customHeight="1">
      <c r="A19" s="722" t="s">
        <v>353</v>
      </c>
      <c r="B19" s="722"/>
      <c r="C19" s="722"/>
      <c r="D19" s="722"/>
      <c r="E19" s="722"/>
      <c r="F19" s="722"/>
      <c r="G19" s="722"/>
      <c r="H19" s="722"/>
      <c r="I19" s="722"/>
      <c r="J19" s="722"/>
    </row>
    <row r="20" spans="1:10">
      <c r="A20" s="166"/>
      <c r="B20" s="100"/>
      <c r="C20" s="100"/>
      <c r="D20" s="100"/>
      <c r="E20" s="100"/>
      <c r="F20" s="100"/>
      <c r="G20" s="100"/>
      <c r="H20" s="100"/>
      <c r="I20" s="100"/>
      <c r="J20" s="100"/>
    </row>
    <row r="21" spans="1:10" ht="38.25">
      <c r="A21" s="518" t="s">
        <v>107</v>
      </c>
      <c r="B21" s="540" t="s">
        <v>354</v>
      </c>
      <c r="C21" s="540" t="s">
        <v>347</v>
      </c>
      <c r="D21" s="540" t="s">
        <v>348</v>
      </c>
      <c r="E21" s="540" t="s">
        <v>349</v>
      </c>
      <c r="F21" s="540" t="s">
        <v>350</v>
      </c>
      <c r="G21" s="540" t="s">
        <v>351</v>
      </c>
      <c r="H21" s="540" t="s">
        <v>355</v>
      </c>
      <c r="I21" s="540" t="s">
        <v>356</v>
      </c>
      <c r="J21" s="541" t="s">
        <v>141</v>
      </c>
    </row>
    <row r="22" spans="1:10">
      <c r="A22" s="520">
        <v>1990</v>
      </c>
      <c r="B22" s="526">
        <v>1717.12677138</v>
      </c>
      <c r="C22" s="526">
        <v>3657.9839465200002</v>
      </c>
      <c r="D22" s="526">
        <v>2458.1041698200006</v>
      </c>
      <c r="E22" s="526">
        <v>859.62983343000008</v>
      </c>
      <c r="F22" s="526">
        <v>2274.3383421100002</v>
      </c>
      <c r="G22" s="526">
        <v>307.87819880000001</v>
      </c>
      <c r="H22" s="526">
        <v>1330.4121171300001</v>
      </c>
      <c r="I22" s="526">
        <v>451.93615944999692</v>
      </c>
      <c r="J22" s="527">
        <v>13081.80833661</v>
      </c>
    </row>
    <row r="23" spans="1:10">
      <c r="A23" s="522">
        <v>1991</v>
      </c>
      <c r="B23" s="528">
        <v>1790.3067669900004</v>
      </c>
      <c r="C23" s="528">
        <v>3720.2427324799992</v>
      </c>
      <c r="D23" s="528">
        <v>2479.0636511500002</v>
      </c>
      <c r="E23" s="528">
        <v>897.32300070000008</v>
      </c>
      <c r="F23" s="528">
        <v>2336.4140369800002</v>
      </c>
      <c r="G23" s="528">
        <v>301.55009483000003</v>
      </c>
      <c r="H23" s="528">
        <v>1348.8034502300002</v>
      </c>
      <c r="I23" s="528">
        <v>449.71615527000176</v>
      </c>
      <c r="J23" s="529">
        <v>13342.025306770001</v>
      </c>
    </row>
    <row r="24" spans="1:10">
      <c r="A24" s="520">
        <v>1992</v>
      </c>
      <c r="B24" s="526">
        <v>1872.8277460000002</v>
      </c>
      <c r="C24" s="526">
        <v>3753.5754405899997</v>
      </c>
      <c r="D24" s="526">
        <v>2499.7241484400001</v>
      </c>
      <c r="E24" s="526">
        <v>925.50314198000012</v>
      </c>
      <c r="F24" s="526">
        <v>2400.1684758300003</v>
      </c>
      <c r="G24" s="526">
        <v>316.94883121999999</v>
      </c>
      <c r="H24" s="526">
        <v>1361.0596326900002</v>
      </c>
      <c r="I24" s="526">
        <v>456.10867780999615</v>
      </c>
      <c r="J24" s="527">
        <v>13610.097783689998</v>
      </c>
    </row>
    <row r="25" spans="1:10">
      <c r="A25" s="522">
        <v>1993</v>
      </c>
      <c r="B25" s="528">
        <v>1841.35155805</v>
      </c>
      <c r="C25" s="528">
        <v>3781.4866264900006</v>
      </c>
      <c r="D25" s="528">
        <v>2531.35421292</v>
      </c>
      <c r="E25" s="528">
        <v>979.105277</v>
      </c>
      <c r="F25" s="528">
        <v>2444.8332582300004</v>
      </c>
      <c r="G25" s="528">
        <v>311.34981195</v>
      </c>
      <c r="H25" s="528">
        <v>1368.4851085700002</v>
      </c>
      <c r="I25" s="528">
        <v>481.7058775000005</v>
      </c>
      <c r="J25" s="529">
        <v>13765.533978100002</v>
      </c>
    </row>
    <row r="26" spans="1:10">
      <c r="A26" s="520">
        <v>1994</v>
      </c>
      <c r="B26" s="526">
        <v>1848.6200173000004</v>
      </c>
      <c r="C26" s="526">
        <v>3838.2261633500007</v>
      </c>
      <c r="D26" s="526">
        <v>2552.5448288699999</v>
      </c>
      <c r="E26" s="526">
        <v>994.29694124000002</v>
      </c>
      <c r="F26" s="526">
        <v>2519.6898113800003</v>
      </c>
      <c r="G26" s="526">
        <v>276.04035274</v>
      </c>
      <c r="H26" s="526">
        <v>1434.1538221600001</v>
      </c>
      <c r="I26" s="526">
        <v>470.58108469999934</v>
      </c>
      <c r="J26" s="527">
        <v>13967.122362130001</v>
      </c>
    </row>
    <row r="27" spans="1:10">
      <c r="A27" s="522">
        <v>1995</v>
      </c>
      <c r="B27" s="528">
        <v>1918.5038150500002</v>
      </c>
      <c r="C27" s="528">
        <v>3975.1356630900009</v>
      </c>
      <c r="D27" s="528">
        <v>2576.3171652600004</v>
      </c>
      <c r="E27" s="528">
        <v>1027.7847586600001</v>
      </c>
      <c r="F27" s="528">
        <v>2585.2629612599999</v>
      </c>
      <c r="G27" s="528">
        <v>275.00871359000007</v>
      </c>
      <c r="H27" s="528">
        <v>1433.4170035099999</v>
      </c>
      <c r="I27" s="528">
        <v>480.35074990000066</v>
      </c>
      <c r="J27" s="529">
        <v>14267.585645090003</v>
      </c>
    </row>
    <row r="28" spans="1:10">
      <c r="A28" s="520">
        <v>1996</v>
      </c>
      <c r="B28" s="526">
        <v>2005.8635020800002</v>
      </c>
      <c r="C28" s="526">
        <v>4020.1919694400003</v>
      </c>
      <c r="D28" s="526">
        <v>2570.8088599899997</v>
      </c>
      <c r="E28" s="526">
        <v>1067.2048413699999</v>
      </c>
      <c r="F28" s="526">
        <v>2654.09008047</v>
      </c>
      <c r="G28" s="526">
        <v>234.2744874</v>
      </c>
      <c r="H28" s="526">
        <v>1463.3275841200002</v>
      </c>
      <c r="I28" s="526">
        <v>477.90322803000163</v>
      </c>
      <c r="J28" s="527">
        <v>14492.060345590002</v>
      </c>
    </row>
    <row r="29" spans="1:10">
      <c r="A29" s="522">
        <v>1997</v>
      </c>
      <c r="B29" s="528">
        <v>1950.9564461700002</v>
      </c>
      <c r="C29" s="528">
        <v>4094.5668196200008</v>
      </c>
      <c r="D29" s="528">
        <v>2577.5001107100002</v>
      </c>
      <c r="E29" s="528">
        <v>1114.3184598300002</v>
      </c>
      <c r="F29" s="528">
        <v>2725.8942587100005</v>
      </c>
      <c r="G29" s="528">
        <v>232.84170628999999</v>
      </c>
      <c r="H29" s="528">
        <v>1490.0193063699999</v>
      </c>
      <c r="I29" s="528">
        <v>481.78942741999708</v>
      </c>
      <c r="J29" s="529">
        <v>14662.958310989998</v>
      </c>
    </row>
    <row r="30" spans="1:10">
      <c r="A30" s="520">
        <v>1998</v>
      </c>
      <c r="B30" s="526">
        <v>1923.4180134000001</v>
      </c>
      <c r="C30" s="526">
        <v>4169.1239933100005</v>
      </c>
      <c r="D30" s="526">
        <v>2586.8427223100002</v>
      </c>
      <c r="E30" s="526">
        <v>1149.42646418</v>
      </c>
      <c r="F30" s="526">
        <v>2799.48030414</v>
      </c>
      <c r="G30" s="526">
        <v>226.34387410000002</v>
      </c>
      <c r="H30" s="526">
        <v>1494.2154336300002</v>
      </c>
      <c r="I30" s="526">
        <v>497.85940088999996</v>
      </c>
      <c r="J30" s="527">
        <v>14837.61804641</v>
      </c>
    </row>
    <row r="31" spans="1:10">
      <c r="A31" s="522">
        <v>1999</v>
      </c>
      <c r="B31" s="528">
        <v>1949.9378093600003</v>
      </c>
      <c r="C31" s="528">
        <v>4224.8681301000006</v>
      </c>
      <c r="D31" s="528">
        <v>2581.8086768100002</v>
      </c>
      <c r="E31" s="528">
        <v>1152.3632717799999</v>
      </c>
      <c r="F31" s="528">
        <v>2881.9315961900006</v>
      </c>
      <c r="G31" s="528">
        <v>248.24880465000004</v>
      </c>
      <c r="H31" s="528">
        <v>1519.7002410000002</v>
      </c>
      <c r="I31" s="528">
        <v>511.11118112999793</v>
      </c>
      <c r="J31" s="529">
        <v>15061.442536870001</v>
      </c>
    </row>
    <row r="32" spans="1:10">
      <c r="A32" s="520">
        <v>2000</v>
      </c>
      <c r="B32" s="526">
        <v>1959.6451493899999</v>
      </c>
      <c r="C32" s="526">
        <v>4312.3086921499998</v>
      </c>
      <c r="D32" s="526">
        <v>2597.7599312399998</v>
      </c>
      <c r="E32" s="526">
        <v>1208.70195743</v>
      </c>
      <c r="F32" s="526">
        <v>2983.8275736999999</v>
      </c>
      <c r="G32" s="526">
        <v>244.90022527000005</v>
      </c>
      <c r="H32" s="526">
        <v>1522.9179712500002</v>
      </c>
      <c r="I32" s="526">
        <v>517.627725989998</v>
      </c>
      <c r="J32" s="527">
        <v>15336.725578899997</v>
      </c>
    </row>
    <row r="33" spans="1:10">
      <c r="A33" s="522">
        <v>2001</v>
      </c>
      <c r="B33" s="528">
        <v>1756.19290667</v>
      </c>
      <c r="C33" s="528">
        <v>4350.2659999799998</v>
      </c>
      <c r="D33" s="528">
        <v>2649.1171389900005</v>
      </c>
      <c r="E33" s="528">
        <v>1254.58897142</v>
      </c>
      <c r="F33" s="528">
        <v>3073.1143052100001</v>
      </c>
      <c r="G33" s="528">
        <v>254.54336770000003</v>
      </c>
      <c r="H33" s="528">
        <v>1497.0411398400001</v>
      </c>
      <c r="I33" s="528">
        <v>494.91195184000026</v>
      </c>
      <c r="J33" s="529">
        <v>15317.916938140002</v>
      </c>
    </row>
    <row r="34" spans="1:10">
      <c r="A34" s="520">
        <v>2002</v>
      </c>
      <c r="B34" s="526">
        <v>1806.9223735400001</v>
      </c>
      <c r="C34" s="526">
        <v>4403.7046288300007</v>
      </c>
      <c r="D34" s="526">
        <v>2655.0440312200003</v>
      </c>
      <c r="E34" s="526">
        <v>1232.14866545</v>
      </c>
      <c r="F34" s="526">
        <v>3155.7749256299999</v>
      </c>
      <c r="G34" s="526">
        <v>244.12813283000006</v>
      </c>
      <c r="H34" s="526">
        <v>1567.37436731</v>
      </c>
      <c r="I34" s="526">
        <v>511.15051378999851</v>
      </c>
      <c r="J34" s="527">
        <v>15561.64991846</v>
      </c>
    </row>
    <row r="35" spans="1:10">
      <c r="A35" s="522">
        <v>2003</v>
      </c>
      <c r="B35" s="528">
        <v>1867.9764892100004</v>
      </c>
      <c r="C35" s="528">
        <v>4497.3795105300014</v>
      </c>
      <c r="D35" s="528">
        <v>2647.8084499800002</v>
      </c>
      <c r="E35" s="528">
        <v>1292.2372701500001</v>
      </c>
      <c r="F35" s="528">
        <v>3230.3116537800006</v>
      </c>
      <c r="G35" s="528">
        <v>230.59632544999999</v>
      </c>
      <c r="H35" s="528">
        <v>1650.5824350900002</v>
      </c>
      <c r="I35" s="528">
        <v>498.77556576999632</v>
      </c>
      <c r="J35" s="529">
        <v>15923.122460179999</v>
      </c>
    </row>
    <row r="36" spans="1:10">
      <c r="A36" s="520">
        <v>2004</v>
      </c>
      <c r="B36" s="526">
        <v>1917.8768650100003</v>
      </c>
      <c r="C36" s="526">
        <v>4576.6423915600008</v>
      </c>
      <c r="D36" s="526">
        <v>2715.3152152900002</v>
      </c>
      <c r="E36" s="526">
        <v>1390.5230630600004</v>
      </c>
      <c r="F36" s="526">
        <v>3338.2911563600001</v>
      </c>
      <c r="G36" s="526">
        <v>261.80430234000005</v>
      </c>
      <c r="H36" s="526">
        <v>1711.9995812100003</v>
      </c>
      <c r="I36" s="526">
        <v>522.83508175000316</v>
      </c>
      <c r="J36" s="527">
        <v>16436.903691600004</v>
      </c>
    </row>
    <row r="37" spans="1:10">
      <c r="A37" s="522">
        <v>2005</v>
      </c>
      <c r="B37" s="528">
        <v>1994.8985868899999</v>
      </c>
      <c r="C37" s="528">
        <v>4640.9875181100006</v>
      </c>
      <c r="D37" s="528">
        <v>2761.0194754599997</v>
      </c>
      <c r="E37" s="528">
        <v>1427.9966675600001</v>
      </c>
      <c r="F37" s="528">
        <v>3418.1354443499999</v>
      </c>
      <c r="G37" s="528">
        <v>257.22828113000003</v>
      </c>
      <c r="H37" s="528">
        <v>1778.0964997699998</v>
      </c>
      <c r="I37" s="528">
        <v>547.55472816000474</v>
      </c>
      <c r="J37" s="529">
        <v>16825.917201430006</v>
      </c>
    </row>
    <row r="38" spans="1:10">
      <c r="A38" s="520">
        <v>2006</v>
      </c>
      <c r="B38" s="526">
        <v>2035.0318909799998</v>
      </c>
      <c r="C38" s="526">
        <v>4745.7723992499996</v>
      </c>
      <c r="D38" s="526">
        <v>2813.1880036400003</v>
      </c>
      <c r="E38" s="526">
        <v>1524.9730038800003</v>
      </c>
      <c r="F38" s="526">
        <v>3495.9379928000003</v>
      </c>
      <c r="G38" s="526">
        <v>265.03603511</v>
      </c>
      <c r="H38" s="526">
        <v>1863.2390436000003</v>
      </c>
      <c r="I38" s="526">
        <v>551.89429984000162</v>
      </c>
      <c r="J38" s="527">
        <v>17295.072669100002</v>
      </c>
    </row>
    <row r="39" spans="1:10">
      <c r="A39" s="522">
        <v>2007</v>
      </c>
      <c r="B39" s="528">
        <v>2055.9277329500001</v>
      </c>
      <c r="C39" s="528">
        <v>4814.2394420300006</v>
      </c>
      <c r="D39" s="528">
        <v>2884.4405709799998</v>
      </c>
      <c r="E39" s="528">
        <v>1683.13917797</v>
      </c>
      <c r="F39" s="528">
        <v>3656.7777527000007</v>
      </c>
      <c r="G39" s="528">
        <v>259.59546296000008</v>
      </c>
      <c r="H39" s="528">
        <v>1962.81820881</v>
      </c>
      <c r="I39" s="528">
        <v>560.05804811999769</v>
      </c>
      <c r="J39" s="529">
        <v>17876.99639652</v>
      </c>
    </row>
    <row r="40" spans="1:10">
      <c r="A40" s="520">
        <v>2008</v>
      </c>
      <c r="B40" s="526">
        <v>2158.4765372500001</v>
      </c>
      <c r="C40" s="526">
        <v>4911.3152962599997</v>
      </c>
      <c r="D40" s="526">
        <v>3027.0496894900002</v>
      </c>
      <c r="E40" s="526">
        <v>1782.35918552</v>
      </c>
      <c r="F40" s="526">
        <v>3763.61080477</v>
      </c>
      <c r="G40" s="526">
        <v>241.92700414000007</v>
      </c>
      <c r="H40" s="526">
        <v>2042.0835554000005</v>
      </c>
      <c r="I40" s="526">
        <v>565.31347067000388</v>
      </c>
      <c r="J40" s="527">
        <v>18492.135543500004</v>
      </c>
    </row>
    <row r="41" spans="1:10">
      <c r="A41" s="166"/>
      <c r="B41" s="100"/>
      <c r="C41" s="100"/>
      <c r="D41" s="100"/>
      <c r="E41" s="100"/>
      <c r="F41" s="100"/>
      <c r="G41" s="100"/>
      <c r="H41" s="100"/>
      <c r="I41" s="100"/>
      <c r="J41" s="100"/>
    </row>
    <row r="42" spans="1:10">
      <c r="A42" s="717" t="s">
        <v>357</v>
      </c>
      <c r="B42" s="717"/>
      <c r="C42" s="717"/>
      <c r="D42" s="717"/>
      <c r="E42" s="717"/>
      <c r="F42" s="717"/>
      <c r="G42" s="717"/>
      <c r="H42" s="717"/>
      <c r="I42" s="717"/>
      <c r="J42" s="717"/>
    </row>
    <row r="43" spans="1:10">
      <c r="A43" s="717" t="s">
        <v>400</v>
      </c>
      <c r="B43" s="717"/>
      <c r="C43" s="717"/>
      <c r="D43" s="717"/>
      <c r="E43" s="717"/>
      <c r="F43" s="717"/>
      <c r="G43" s="717"/>
      <c r="H43" s="717"/>
      <c r="I43" s="717"/>
      <c r="J43" s="717"/>
    </row>
    <row r="45" spans="1:10">
      <c r="A45" s="502"/>
      <c r="B45" s="503"/>
      <c r="C45" s="503"/>
      <c r="D45" s="503"/>
      <c r="E45" s="306"/>
    </row>
  </sheetData>
  <mergeCells count="4">
    <mergeCell ref="A3:J3"/>
    <mergeCell ref="A19:J19"/>
    <mergeCell ref="A43:J43"/>
    <mergeCell ref="A42:J42"/>
  </mergeCells>
  <pageMargins left="0.70866141732283472" right="0.70866141732283472" top="0.74803149606299213" bottom="0.74803149606299213" header="0.31496062992125984" footer="0.31496062992125984"/>
  <pageSetup paperSize="9" scale="88" orientation="portrait" r:id="rId1"/>
  <headerFooter>
    <oddHeader>&amp;L&amp;G</oddHeader>
  </headerFooter>
  <colBreaks count="1" manualBreakCount="1">
    <brk id="10" max="1048575" man="1"/>
  </col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53"/>
  <sheetViews>
    <sheetView zoomScaleNormal="100" workbookViewId="0">
      <selection activeCell="A26" sqref="A26:H26"/>
    </sheetView>
  </sheetViews>
  <sheetFormatPr defaultColWidth="9.140625" defaultRowHeight="12.75"/>
  <cols>
    <col min="1" max="1" width="5.28515625" style="200" customWidth="1"/>
    <col min="2" max="8" width="10.5703125" style="531" customWidth="1"/>
    <col min="9" max="9" width="10.28515625" style="78" customWidth="1"/>
    <col min="10" max="16384" width="9.140625" style="78"/>
  </cols>
  <sheetData>
    <row r="3" spans="1:9" ht="15.75">
      <c r="A3" s="724" t="s">
        <v>358</v>
      </c>
      <c r="B3" s="724"/>
      <c r="C3" s="724"/>
      <c r="D3" s="724"/>
      <c r="E3" s="724"/>
      <c r="F3" s="724"/>
      <c r="G3" s="724"/>
      <c r="H3" s="724"/>
      <c r="I3" s="724"/>
    </row>
    <row r="5" spans="1:9">
      <c r="A5" s="518" t="s">
        <v>107</v>
      </c>
      <c r="B5" s="542" t="s">
        <v>127</v>
      </c>
      <c r="C5" s="542" t="s">
        <v>230</v>
      </c>
      <c r="D5" s="542" t="s">
        <v>150</v>
      </c>
      <c r="E5" s="542" t="s">
        <v>222</v>
      </c>
      <c r="F5" s="542" t="s">
        <v>133</v>
      </c>
      <c r="G5" s="542" t="s">
        <v>115</v>
      </c>
      <c r="H5" s="543" t="s">
        <v>141</v>
      </c>
    </row>
    <row r="6" spans="1:9">
      <c r="A6" s="520">
        <v>1990</v>
      </c>
      <c r="B6" s="526">
        <v>4419.5320000000002</v>
      </c>
      <c r="C6" s="526">
        <v>1240.4290000000001</v>
      </c>
      <c r="D6" s="526">
        <v>1725.78</v>
      </c>
      <c r="E6" s="526">
        <v>2012.902</v>
      </c>
      <c r="F6" s="526">
        <v>2144.6129999999998</v>
      </c>
      <c r="G6" s="526">
        <v>277.49299999999994</v>
      </c>
      <c r="H6" s="527">
        <v>11820.749</v>
      </c>
    </row>
    <row r="7" spans="1:9">
      <c r="A7" s="522">
        <v>1991</v>
      </c>
      <c r="B7" s="528">
        <v>4526.143</v>
      </c>
      <c r="C7" s="528">
        <v>1244.454</v>
      </c>
      <c r="D7" s="528">
        <v>1751.9639999999999</v>
      </c>
      <c r="E7" s="528">
        <v>2105.7869999999998</v>
      </c>
      <c r="F7" s="528">
        <v>2212.7930000000001</v>
      </c>
      <c r="G7" s="528">
        <v>242.3760000000002</v>
      </c>
      <c r="H7" s="529">
        <v>12083.517</v>
      </c>
    </row>
    <row r="8" spans="1:9">
      <c r="A8" s="520">
        <v>1992</v>
      </c>
      <c r="B8" s="526">
        <v>4604.7979999999998</v>
      </c>
      <c r="C8" s="526">
        <v>1223.4780000000001</v>
      </c>
      <c r="D8" s="526">
        <v>1762.9490000000001</v>
      </c>
      <c r="E8" s="526">
        <v>2123.6880000000001</v>
      </c>
      <c r="F8" s="526">
        <v>2211.049</v>
      </c>
      <c r="G8" s="526">
        <v>260.1220000000003</v>
      </c>
      <c r="H8" s="527">
        <v>12186.084000000001</v>
      </c>
    </row>
    <row r="9" spans="1:9">
      <c r="A9" s="522">
        <v>1993</v>
      </c>
      <c r="B9" s="528">
        <v>4708.6880000000001</v>
      </c>
      <c r="C9" s="528">
        <v>1181.817</v>
      </c>
      <c r="D9" s="528">
        <v>1816.3779999999999</v>
      </c>
      <c r="E9" s="528">
        <v>2190.502</v>
      </c>
      <c r="F9" s="528">
        <v>2339.6559999999999</v>
      </c>
      <c r="G9" s="528">
        <v>240.14200000000119</v>
      </c>
      <c r="H9" s="529">
        <v>12477.183000000001</v>
      </c>
    </row>
    <row r="10" spans="1:9">
      <c r="A10" s="520">
        <v>1994</v>
      </c>
      <c r="B10" s="526">
        <v>4843.49</v>
      </c>
      <c r="C10" s="526">
        <v>1174.021</v>
      </c>
      <c r="D10" s="526">
        <v>1889.73</v>
      </c>
      <c r="E10" s="526">
        <v>2242.2979999999998</v>
      </c>
      <c r="F10" s="526">
        <v>2361.549</v>
      </c>
      <c r="G10" s="526">
        <v>272.06400000000031</v>
      </c>
      <c r="H10" s="527">
        <v>12783.152</v>
      </c>
    </row>
    <row r="11" spans="1:9">
      <c r="A11" s="522">
        <v>1995</v>
      </c>
      <c r="B11" s="528">
        <v>4984.5619999999999</v>
      </c>
      <c r="C11" s="528">
        <v>1163.942</v>
      </c>
      <c r="D11" s="528">
        <v>1994.6849999999999</v>
      </c>
      <c r="E11" s="528">
        <v>2331.951</v>
      </c>
      <c r="F11" s="528">
        <v>2480.5010000000002</v>
      </c>
      <c r="G11" s="528">
        <v>266.62499999999909</v>
      </c>
      <c r="H11" s="529">
        <v>13222.266</v>
      </c>
    </row>
    <row r="12" spans="1:9">
      <c r="A12" s="520">
        <v>1996</v>
      </c>
      <c r="B12" s="526">
        <v>5219.3890000000001</v>
      </c>
      <c r="C12" s="526">
        <v>1155.4380000000001</v>
      </c>
      <c r="D12" s="526">
        <v>2062.451</v>
      </c>
      <c r="E12" s="526">
        <v>2417.1959999999999</v>
      </c>
      <c r="F12" s="526">
        <v>2514.94</v>
      </c>
      <c r="G12" s="526">
        <v>277.13900000000058</v>
      </c>
      <c r="H12" s="527">
        <v>13646.553</v>
      </c>
    </row>
    <row r="13" spans="1:9">
      <c r="A13" s="522">
        <v>1997</v>
      </c>
      <c r="B13" s="528">
        <v>5352.1809999999996</v>
      </c>
      <c r="C13" s="528">
        <v>1174.6869999999999</v>
      </c>
      <c r="D13" s="528">
        <v>2204.864</v>
      </c>
      <c r="E13" s="528">
        <v>2393.1010000000001</v>
      </c>
      <c r="F13" s="528">
        <v>2544.9450000000002</v>
      </c>
      <c r="G13" s="528">
        <v>272.51</v>
      </c>
      <c r="H13" s="529">
        <v>13942.288</v>
      </c>
    </row>
    <row r="14" spans="1:9">
      <c r="A14" s="520">
        <v>1998</v>
      </c>
      <c r="B14" s="526">
        <v>5456.1819999999998</v>
      </c>
      <c r="C14" s="526">
        <v>1221.587</v>
      </c>
      <c r="D14" s="526">
        <v>2346.5929999999998</v>
      </c>
      <c r="E14" s="526">
        <v>2445.21</v>
      </c>
      <c r="F14" s="526">
        <v>2555.7350000000001</v>
      </c>
      <c r="G14" s="526">
        <v>270.16200000000072</v>
      </c>
      <c r="H14" s="527">
        <v>14295.468999999999</v>
      </c>
    </row>
    <row r="15" spans="1:9">
      <c r="A15" s="522">
        <v>1999</v>
      </c>
      <c r="B15" s="528">
        <v>5582.6319999999996</v>
      </c>
      <c r="C15" s="528">
        <v>1187.809</v>
      </c>
      <c r="D15" s="528">
        <v>2547.1669999999999</v>
      </c>
      <c r="E15" s="528">
        <v>2531.1480000000001</v>
      </c>
      <c r="F15" s="528">
        <v>2563.3609999999999</v>
      </c>
      <c r="G15" s="528">
        <v>286.70899999999892</v>
      </c>
      <c r="H15" s="529">
        <v>14698.825999999999</v>
      </c>
    </row>
    <row r="16" spans="1:9">
      <c r="A16" s="520">
        <v>2000</v>
      </c>
      <c r="B16" s="526">
        <v>5997.3639999999996</v>
      </c>
      <c r="C16" s="526">
        <v>1154.559</v>
      </c>
      <c r="D16" s="526">
        <v>2727.9989999999998</v>
      </c>
      <c r="E16" s="526">
        <v>2590.623</v>
      </c>
      <c r="F16" s="526">
        <v>2620.808</v>
      </c>
      <c r="G16" s="526">
        <v>303.3910000000019</v>
      </c>
      <c r="H16" s="527">
        <v>15394.744000000001</v>
      </c>
    </row>
    <row r="17" spans="1:9">
      <c r="A17" s="522">
        <v>2001</v>
      </c>
      <c r="B17" s="528">
        <v>6001.7839999999997</v>
      </c>
      <c r="C17" s="528">
        <v>1132.154</v>
      </c>
      <c r="D17" s="528">
        <v>2869.163</v>
      </c>
      <c r="E17" s="528">
        <v>2637.6849999999999</v>
      </c>
      <c r="F17" s="528">
        <v>2560.2689999999998</v>
      </c>
      <c r="G17" s="528">
        <v>300.51399999999921</v>
      </c>
      <c r="H17" s="529">
        <v>15501.569</v>
      </c>
    </row>
    <row r="18" spans="1:9">
      <c r="A18" s="520">
        <v>2002</v>
      </c>
      <c r="B18" s="526">
        <v>6279.6610000000001</v>
      </c>
      <c r="C18" s="526">
        <v>1130.097</v>
      </c>
      <c r="D18" s="526">
        <v>3064.0129999999999</v>
      </c>
      <c r="E18" s="526">
        <v>2660.7779999999998</v>
      </c>
      <c r="F18" s="526">
        <v>2629.1469999999999</v>
      </c>
      <c r="G18" s="526">
        <v>340.11100000000124</v>
      </c>
      <c r="H18" s="527">
        <v>16103.807000000001</v>
      </c>
    </row>
    <row r="19" spans="1:9">
      <c r="A19" s="522">
        <v>2003</v>
      </c>
      <c r="B19" s="528">
        <v>6711.5950000000003</v>
      </c>
      <c r="C19" s="528">
        <v>1123.298</v>
      </c>
      <c r="D19" s="528">
        <v>3214.5650000000001</v>
      </c>
      <c r="E19" s="528">
        <v>2635.3490000000002</v>
      </c>
      <c r="F19" s="528">
        <v>2641.6390000000001</v>
      </c>
      <c r="G19" s="528">
        <v>361.25599999999849</v>
      </c>
      <c r="H19" s="529">
        <v>16687.702000000001</v>
      </c>
    </row>
    <row r="20" spans="1:9">
      <c r="A20" s="520">
        <v>2004</v>
      </c>
      <c r="B20" s="526">
        <v>6926.2380000000003</v>
      </c>
      <c r="C20" s="526">
        <v>1155.9100000000001</v>
      </c>
      <c r="D20" s="526">
        <v>3443.1759999999999</v>
      </c>
      <c r="E20" s="526">
        <v>2738.0120000000002</v>
      </c>
      <c r="F20" s="526">
        <v>2808.9650000000001</v>
      </c>
      <c r="G20" s="526">
        <v>403.69599999999855</v>
      </c>
      <c r="H20" s="527">
        <v>17475.996999999999</v>
      </c>
    </row>
    <row r="21" spans="1:9">
      <c r="A21" s="522">
        <v>2005</v>
      </c>
      <c r="B21" s="528">
        <v>7331.8130000000001</v>
      </c>
      <c r="C21" s="528">
        <v>1155.4749999999999</v>
      </c>
      <c r="D21" s="528">
        <v>3627.5810000000001</v>
      </c>
      <c r="E21" s="528">
        <v>2767.9520000000002</v>
      </c>
      <c r="F21" s="528">
        <v>2924.752</v>
      </c>
      <c r="G21" s="528">
        <v>450.05900000000065</v>
      </c>
      <c r="H21" s="529">
        <v>18257.632000000001</v>
      </c>
    </row>
    <row r="22" spans="1:9">
      <c r="A22" s="520">
        <v>2006</v>
      </c>
      <c r="B22" s="526">
        <v>7754.9610000000002</v>
      </c>
      <c r="C22" s="526">
        <v>1076.154</v>
      </c>
      <c r="D22" s="526">
        <v>3837.2420000000002</v>
      </c>
      <c r="E22" s="526">
        <v>2791.471</v>
      </c>
      <c r="F22" s="526">
        <v>3030.047</v>
      </c>
      <c r="G22" s="526">
        <v>481.30500000000001</v>
      </c>
      <c r="H22" s="527">
        <v>18971.18</v>
      </c>
    </row>
    <row r="23" spans="1:9">
      <c r="A23" s="522">
        <v>2007</v>
      </c>
      <c r="B23" s="528">
        <v>8208.2819999999992</v>
      </c>
      <c r="C23" s="528">
        <v>1097.6369999999999</v>
      </c>
      <c r="D23" s="528">
        <v>4146.6779999999999</v>
      </c>
      <c r="E23" s="528">
        <v>2719.239</v>
      </c>
      <c r="F23" s="528">
        <v>3071.5439999999999</v>
      </c>
      <c r="G23" s="528">
        <v>560.58400000000029</v>
      </c>
      <c r="H23" s="529">
        <v>19803.964</v>
      </c>
    </row>
    <row r="24" spans="1:9">
      <c r="A24" s="520">
        <v>2008</v>
      </c>
      <c r="B24" s="526">
        <v>8253.4279999999999</v>
      </c>
      <c r="C24" s="526">
        <v>1076.0889999999999</v>
      </c>
      <c r="D24" s="526">
        <v>4300.9629999999997</v>
      </c>
      <c r="E24" s="526">
        <v>2730.8229999999999</v>
      </c>
      <c r="F24" s="526">
        <v>3207.8670000000002</v>
      </c>
      <c r="G24" s="526">
        <v>611.98100000000204</v>
      </c>
      <c r="H24" s="527">
        <v>20181.151000000002</v>
      </c>
    </row>
    <row r="26" spans="1:9">
      <c r="A26" s="723" t="s">
        <v>339</v>
      </c>
      <c r="B26" s="723"/>
      <c r="C26" s="723"/>
      <c r="D26" s="723"/>
      <c r="E26" s="723"/>
      <c r="F26" s="723"/>
      <c r="G26" s="723"/>
      <c r="H26" s="723"/>
    </row>
    <row r="27" spans="1:9">
      <c r="A27" s="167"/>
      <c r="B27" s="167"/>
      <c r="C27" s="167"/>
      <c r="D27" s="167"/>
      <c r="E27" s="167"/>
      <c r="F27" s="167"/>
      <c r="G27" s="167"/>
      <c r="H27" s="167"/>
    </row>
    <row r="29" spans="1:9" ht="15.75">
      <c r="A29" s="724" t="s">
        <v>359</v>
      </c>
      <c r="B29" s="724"/>
      <c r="C29" s="724"/>
      <c r="D29" s="724"/>
      <c r="E29" s="724"/>
      <c r="F29" s="724"/>
      <c r="G29" s="724"/>
      <c r="H29" s="724"/>
      <c r="I29" s="724"/>
    </row>
    <row r="30" spans="1:9">
      <c r="A30" s="167"/>
      <c r="B30" s="110"/>
      <c r="C30" s="110"/>
      <c r="D30" s="110"/>
      <c r="E30" s="110"/>
      <c r="F30" s="110"/>
      <c r="G30" s="110"/>
      <c r="H30" s="110"/>
      <c r="I30" s="110"/>
    </row>
    <row r="31" spans="1:9" ht="25.5">
      <c r="A31" s="336" t="s">
        <v>343</v>
      </c>
      <c r="B31" s="337" t="s">
        <v>360</v>
      </c>
      <c r="C31" s="337" t="s">
        <v>137</v>
      </c>
      <c r="D31" s="337" t="s">
        <v>222</v>
      </c>
      <c r="E31" s="337" t="s">
        <v>361</v>
      </c>
      <c r="F31" s="337" t="s">
        <v>362</v>
      </c>
      <c r="G31" s="338" t="s">
        <v>363</v>
      </c>
      <c r="H31" s="337" t="s">
        <v>364</v>
      </c>
      <c r="I31" s="338" t="s">
        <v>365</v>
      </c>
    </row>
    <row r="32" spans="1:9">
      <c r="A32" s="545" t="s">
        <v>366</v>
      </c>
      <c r="B32" s="546">
        <v>52812.5</v>
      </c>
      <c r="C32" s="546">
        <v>0</v>
      </c>
      <c r="D32" s="546">
        <v>0</v>
      </c>
      <c r="E32" s="546">
        <v>0</v>
      </c>
      <c r="F32" s="546">
        <v>0</v>
      </c>
      <c r="G32" s="547">
        <v>52625</v>
      </c>
      <c r="H32" s="546">
        <v>0</v>
      </c>
      <c r="I32" s="547">
        <v>52625</v>
      </c>
    </row>
    <row r="33" spans="1:9">
      <c r="A33" s="548" t="s">
        <v>367</v>
      </c>
      <c r="B33" s="549">
        <v>26388.308977035489</v>
      </c>
      <c r="C33" s="549">
        <v>208.76826722338205</v>
      </c>
      <c r="D33" s="549">
        <v>0</v>
      </c>
      <c r="E33" s="549">
        <v>918.58037578288099</v>
      </c>
      <c r="F33" s="549">
        <v>62.630480167014611</v>
      </c>
      <c r="G33" s="550">
        <v>27549.060542797495</v>
      </c>
      <c r="H33" s="549">
        <v>-1858.0375782880999</v>
      </c>
      <c r="I33" s="550">
        <v>25691.022964509397</v>
      </c>
    </row>
    <row r="34" spans="1:9">
      <c r="A34" s="545" t="s">
        <v>368</v>
      </c>
      <c r="B34" s="546">
        <v>10942.439606322696</v>
      </c>
      <c r="C34" s="546">
        <v>113.33134506412168</v>
      </c>
      <c r="D34" s="546">
        <v>2696.0930509991053</v>
      </c>
      <c r="E34" s="546">
        <v>4572.0250521920671</v>
      </c>
      <c r="F34" s="546">
        <v>238.5923053981509</v>
      </c>
      <c r="G34" s="547">
        <v>18566.060244557113</v>
      </c>
      <c r="H34" s="546">
        <v>-1058.7533552042946</v>
      </c>
      <c r="I34" s="547">
        <v>17507.306889352818</v>
      </c>
    </row>
    <row r="35" spans="1:9">
      <c r="A35" s="548" t="s">
        <v>76</v>
      </c>
      <c r="B35" s="549">
        <v>2476.5478424015009</v>
      </c>
      <c r="C35" s="549">
        <v>56.285178236397748</v>
      </c>
      <c r="D35" s="549">
        <v>4409.0056285178234</v>
      </c>
      <c r="E35" s="549">
        <v>4821.763602251408</v>
      </c>
      <c r="F35" s="549">
        <v>1669.7936210131331</v>
      </c>
      <c r="G35" s="550">
        <v>13427.767354596623</v>
      </c>
      <c r="H35" s="549">
        <v>2270.1688555347091</v>
      </c>
      <c r="I35" s="550">
        <v>15697.936210131331</v>
      </c>
    </row>
    <row r="36" spans="1:9">
      <c r="A36" s="545" t="s">
        <v>369</v>
      </c>
      <c r="B36" s="546">
        <v>7007.5349838536076</v>
      </c>
      <c r="C36" s="546">
        <v>269.1065662002153</v>
      </c>
      <c r="D36" s="546">
        <v>5382.1313240043064</v>
      </c>
      <c r="E36" s="546">
        <v>430.57050592034449</v>
      </c>
      <c r="F36" s="546">
        <v>1280.9472551130248</v>
      </c>
      <c r="G36" s="547">
        <v>14374.5963401507</v>
      </c>
      <c r="H36" s="546">
        <v>505.92034445640491</v>
      </c>
      <c r="I36" s="547">
        <v>14880.516684607101</v>
      </c>
    </row>
    <row r="37" spans="1:9">
      <c r="A37" s="548" t="s">
        <v>101</v>
      </c>
      <c r="B37" s="549">
        <v>957.30497837609346</v>
      </c>
      <c r="C37" s="549">
        <v>231.52212792247911</v>
      </c>
      <c r="D37" s="549">
        <v>2699.2488537703639</v>
      </c>
      <c r="E37" s="549">
        <v>9424.4463954736111</v>
      </c>
      <c r="F37" s="549">
        <v>218.84043833121973</v>
      </c>
      <c r="G37" s="550">
        <v>13531.102656651386</v>
      </c>
      <c r="H37" s="549">
        <v>110.88349104152441</v>
      </c>
      <c r="I37" s="550">
        <v>13641.986147692911</v>
      </c>
    </row>
    <row r="38" spans="1:9">
      <c r="A38" s="545" t="s">
        <v>370</v>
      </c>
      <c r="B38" s="546">
        <v>1130.3998795845669</v>
      </c>
      <c r="C38" s="546">
        <v>180.28866255247272</v>
      </c>
      <c r="D38" s="546">
        <v>1868.6133828374561</v>
      </c>
      <c r="E38" s="546">
        <v>5186.1421905574234</v>
      </c>
      <c r="F38" s="546">
        <v>188.65084541668759</v>
      </c>
      <c r="G38" s="547">
        <v>8554.1785827772492</v>
      </c>
      <c r="H38" s="546">
        <v>10.201863094342139</v>
      </c>
      <c r="I38" s="547">
        <v>8564.3804458715913</v>
      </c>
    </row>
    <row r="39" spans="1:9">
      <c r="A39" s="548" t="s">
        <v>371</v>
      </c>
      <c r="B39" s="549">
        <v>4648.4375</v>
      </c>
      <c r="C39" s="549">
        <v>0</v>
      </c>
      <c r="D39" s="549">
        <v>3606.7708333333335</v>
      </c>
      <c r="E39" s="549">
        <v>117.1875</v>
      </c>
      <c r="F39" s="549">
        <v>312.5</v>
      </c>
      <c r="G39" s="550">
        <v>8699.21875</v>
      </c>
      <c r="H39" s="549">
        <v>-273.4375</v>
      </c>
      <c r="I39" s="550">
        <v>8425.78125</v>
      </c>
    </row>
    <row r="40" spans="1:9">
      <c r="A40" s="545" t="s">
        <v>287</v>
      </c>
      <c r="B40" s="546">
        <v>637.17787554996858</v>
      </c>
      <c r="C40" s="546">
        <v>26.712759270898804</v>
      </c>
      <c r="D40" s="546">
        <v>2198.3029541169076</v>
      </c>
      <c r="E40" s="546">
        <v>5178.3469516027653</v>
      </c>
      <c r="F40" s="546">
        <v>128.06411062225015</v>
      </c>
      <c r="G40" s="547">
        <v>8168.7617850408551</v>
      </c>
      <c r="H40" s="546">
        <v>0</v>
      </c>
      <c r="I40" s="547">
        <v>8168.7617850408551</v>
      </c>
    </row>
    <row r="41" spans="1:9">
      <c r="A41" s="548" t="s">
        <v>74</v>
      </c>
      <c r="B41" s="549">
        <v>74.211502782931362</v>
      </c>
      <c r="C41" s="549">
        <v>92.764378478664199</v>
      </c>
      <c r="D41" s="549">
        <v>4387.7551020408164</v>
      </c>
      <c r="E41" s="549">
        <v>3330.2411873840447</v>
      </c>
      <c r="F41" s="549">
        <v>435.99257884972172</v>
      </c>
      <c r="G41" s="550">
        <v>8319.1094619666055</v>
      </c>
      <c r="H41" s="549">
        <v>-166.97588126159562</v>
      </c>
      <c r="I41" s="550">
        <v>8152.13358070501</v>
      </c>
    </row>
    <row r="42" spans="1:9">
      <c r="A42" s="545" t="s">
        <v>313</v>
      </c>
      <c r="B42" s="546">
        <v>897.21660705955526</v>
      </c>
      <c r="C42" s="546">
        <v>121.28751360597107</v>
      </c>
      <c r="D42" s="546">
        <v>6370.7044005597882</v>
      </c>
      <c r="E42" s="546">
        <v>870.78214896594613</v>
      </c>
      <c r="F42" s="546">
        <v>93.298087389208519</v>
      </c>
      <c r="G42" s="547">
        <v>8350.645311771108</v>
      </c>
      <c r="H42" s="546">
        <v>-399.62680765044314</v>
      </c>
      <c r="I42" s="547">
        <v>7951.0185041206651</v>
      </c>
    </row>
    <row r="43" spans="1:9">
      <c r="A43" s="548" t="s">
        <v>372</v>
      </c>
      <c r="B43" s="549">
        <v>12.077294685990339</v>
      </c>
      <c r="C43" s="549">
        <v>277.77777777777777</v>
      </c>
      <c r="D43" s="549">
        <v>253.62318840579712</v>
      </c>
      <c r="E43" s="549">
        <v>5766.9082125603873</v>
      </c>
      <c r="F43" s="549">
        <v>464.97584541062804</v>
      </c>
      <c r="G43" s="550">
        <v>6777.1739130434789</v>
      </c>
      <c r="H43" s="549">
        <v>295.89371980676333</v>
      </c>
      <c r="I43" s="550">
        <v>7073.0676328502423</v>
      </c>
    </row>
    <row r="44" spans="1:9">
      <c r="A44" s="545" t="s">
        <v>373</v>
      </c>
      <c r="B44" s="546">
        <v>287.62949421084699</v>
      </c>
      <c r="C44" s="546">
        <v>460.6946983546618</v>
      </c>
      <c r="D44" s="546">
        <v>1644.1194393662402</v>
      </c>
      <c r="E44" s="546">
        <v>4314.4424131627056</v>
      </c>
      <c r="F44" s="546">
        <v>491.16392443631935</v>
      </c>
      <c r="G44" s="547">
        <v>7199.7562461913467</v>
      </c>
      <c r="H44" s="546">
        <v>-148.68982327848877</v>
      </c>
      <c r="I44" s="547">
        <v>7051.0664229128579</v>
      </c>
    </row>
    <row r="45" spans="1:9">
      <c r="A45" s="548" t="s">
        <v>75</v>
      </c>
      <c r="B45" s="549">
        <v>0</v>
      </c>
      <c r="C45" s="549">
        <v>1218.1818181818182</v>
      </c>
      <c r="D45" s="549">
        <v>0</v>
      </c>
      <c r="E45" s="549">
        <v>4636.363636363636</v>
      </c>
      <c r="F45" s="549">
        <v>727.27272727272725</v>
      </c>
      <c r="G45" s="550">
        <v>6583.636363636364</v>
      </c>
      <c r="H45" s="549">
        <v>54.545454545454348</v>
      </c>
      <c r="I45" s="550">
        <v>6638.181818181818</v>
      </c>
    </row>
    <row r="46" spans="1:9">
      <c r="A46" s="545" t="s">
        <v>374</v>
      </c>
      <c r="B46" s="546">
        <v>706.85169124024276</v>
      </c>
      <c r="C46" s="546">
        <v>793.58196010407642</v>
      </c>
      <c r="D46" s="546">
        <v>1142.6712922810061</v>
      </c>
      <c r="E46" s="546">
        <v>3581.9601040763237</v>
      </c>
      <c r="F46" s="546">
        <v>91.06678230702515</v>
      </c>
      <c r="G46" s="547">
        <v>6320.2515177797059</v>
      </c>
      <c r="H46" s="546">
        <v>-175.62879444926284</v>
      </c>
      <c r="I46" s="547">
        <v>6144.6227233304435</v>
      </c>
    </row>
    <row r="47" spans="1:9">
      <c r="A47" s="548" t="s">
        <v>375</v>
      </c>
      <c r="B47" s="549">
        <v>84.169634185820655</v>
      </c>
      <c r="C47" s="549">
        <v>137.58497895759146</v>
      </c>
      <c r="D47" s="549">
        <v>1120.1035933959211</v>
      </c>
      <c r="E47" s="549">
        <v>4410.8125606992553</v>
      </c>
      <c r="F47" s="549">
        <v>203.9494982194885</v>
      </c>
      <c r="G47" s="550">
        <v>5958.0770475882164</v>
      </c>
      <c r="H47" s="549">
        <v>46.940757526707664</v>
      </c>
      <c r="I47" s="550">
        <v>6005.0178051149242</v>
      </c>
    </row>
    <row r="48" spans="1:9">
      <c r="A48" s="545" t="s">
        <v>376</v>
      </c>
      <c r="B48" s="546">
        <v>912.28657515902228</v>
      </c>
      <c r="C48" s="546">
        <v>102.10913960495481</v>
      </c>
      <c r="D48" s="546">
        <v>0</v>
      </c>
      <c r="E48" s="546">
        <v>3635.754938064948</v>
      </c>
      <c r="F48" s="546">
        <v>132.23970539002343</v>
      </c>
      <c r="G48" s="547">
        <v>4782.5577502510878</v>
      </c>
      <c r="H48" s="546">
        <v>744.89454301975229</v>
      </c>
      <c r="I48" s="547">
        <v>5527.4522932708405</v>
      </c>
    </row>
    <row r="49" spans="1:9">
      <c r="A49" s="551" t="s">
        <v>90</v>
      </c>
      <c r="B49" s="552">
        <v>63.008663691257546</v>
      </c>
      <c r="C49" s="552">
        <v>28.878970858493041</v>
      </c>
      <c r="D49" s="552">
        <v>0</v>
      </c>
      <c r="E49" s="552">
        <v>3735.888684694145</v>
      </c>
      <c r="F49" s="552">
        <v>136.51877133105802</v>
      </c>
      <c r="G49" s="553">
        <v>3964.8201627723806</v>
      </c>
      <c r="H49" s="552">
        <v>-57.757941716986053</v>
      </c>
      <c r="I49" s="553">
        <v>3907.0622210553947</v>
      </c>
    </row>
    <row r="50" spans="1:9">
      <c r="A50" s="167"/>
      <c r="B50" s="110"/>
      <c r="C50" s="110"/>
      <c r="D50" s="110"/>
      <c r="E50" s="110"/>
      <c r="F50" s="110"/>
      <c r="G50" s="110"/>
      <c r="H50" s="110"/>
      <c r="I50" s="110"/>
    </row>
    <row r="51" spans="1:9">
      <c r="A51" s="167" t="s">
        <v>377</v>
      </c>
      <c r="B51" s="544"/>
      <c r="C51" s="544"/>
      <c r="D51" s="544"/>
      <c r="E51" s="544"/>
      <c r="F51" s="544"/>
      <c r="G51" s="544"/>
      <c r="H51" s="544"/>
      <c r="I51" s="544"/>
    </row>
    <row r="52" spans="1:9" ht="15">
      <c r="A52" s="167" t="s">
        <v>438</v>
      </c>
      <c r="B52" s="544"/>
      <c r="C52" s="544"/>
      <c r="D52" s="544"/>
      <c r="E52" s="544"/>
      <c r="F52" s="544"/>
      <c r="G52" s="544"/>
      <c r="H52" s="544"/>
      <c r="I52" s="544"/>
    </row>
    <row r="53" spans="1:9">
      <c r="B53" s="544"/>
      <c r="C53" s="544"/>
      <c r="D53" s="544"/>
      <c r="E53" s="544"/>
      <c r="F53" s="544"/>
      <c r="G53" s="544"/>
      <c r="H53" s="544"/>
      <c r="I53" s="544"/>
    </row>
  </sheetData>
  <mergeCells count="3">
    <mergeCell ref="A26:H26"/>
    <mergeCell ref="A29:I29"/>
    <mergeCell ref="A3:I3"/>
  </mergeCells>
  <pageMargins left="0.70866141732283472" right="0.70866141732283472" top="0.74803149606299213" bottom="0.74803149606299213" header="0.31496062992125984" footer="0.31496062992125984"/>
  <pageSetup paperSize="9" scale="97"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3"/>
  <sheetViews>
    <sheetView topLeftCell="A27" zoomScaleNormal="100" workbookViewId="0">
      <selection activeCell="D57" sqref="D57"/>
    </sheetView>
  </sheetViews>
  <sheetFormatPr defaultColWidth="8.85546875" defaultRowHeight="12.75"/>
  <cols>
    <col min="1" max="1" width="4.85546875" style="166" customWidth="1"/>
    <col min="2" max="8" width="10.85546875" style="144" customWidth="1"/>
    <col min="9" max="16384" width="8.85546875" style="100"/>
  </cols>
  <sheetData>
    <row r="3" spans="1:8" ht="15.75">
      <c r="A3" s="143" t="s">
        <v>163</v>
      </c>
    </row>
    <row r="4" spans="1:8" ht="15.75">
      <c r="A4" s="143"/>
    </row>
    <row r="5" spans="1:8" ht="91.5">
      <c r="A5" s="145" t="s">
        <v>107</v>
      </c>
      <c r="B5" s="146" t="s">
        <v>130</v>
      </c>
      <c r="C5" s="146" t="s">
        <v>164</v>
      </c>
      <c r="D5" s="146" t="s">
        <v>110</v>
      </c>
      <c r="E5" s="146" t="s">
        <v>165</v>
      </c>
      <c r="F5" s="146" t="s">
        <v>166</v>
      </c>
      <c r="G5" s="146" t="s">
        <v>167</v>
      </c>
      <c r="H5" s="147" t="s">
        <v>168</v>
      </c>
    </row>
    <row r="6" spans="1:8">
      <c r="A6" s="148">
        <v>1970</v>
      </c>
      <c r="B6" s="149">
        <v>154</v>
      </c>
      <c r="C6" s="149">
        <v>56</v>
      </c>
      <c r="D6" s="149">
        <v>165</v>
      </c>
      <c r="E6" s="149">
        <v>49</v>
      </c>
      <c r="F6" s="149">
        <v>0</v>
      </c>
      <c r="G6" s="149">
        <v>33</v>
      </c>
      <c r="H6" s="150">
        <v>457</v>
      </c>
    </row>
    <row r="7" spans="1:8">
      <c r="A7" s="151">
        <v>1971</v>
      </c>
      <c r="B7" s="152">
        <v>151</v>
      </c>
      <c r="C7" s="152">
        <v>56</v>
      </c>
      <c r="D7" s="152">
        <v>159</v>
      </c>
      <c r="E7" s="152">
        <v>37</v>
      </c>
      <c r="F7" s="152">
        <v>0</v>
      </c>
      <c r="G7" s="152">
        <v>32</v>
      </c>
      <c r="H7" s="153">
        <v>436</v>
      </c>
    </row>
    <row r="8" spans="1:8">
      <c r="A8" s="148">
        <v>1972</v>
      </c>
      <c r="B8" s="149">
        <v>156</v>
      </c>
      <c r="C8" s="149">
        <v>58</v>
      </c>
      <c r="D8" s="149">
        <v>157</v>
      </c>
      <c r="E8" s="149">
        <v>40</v>
      </c>
      <c r="F8" s="149">
        <v>4</v>
      </c>
      <c r="G8" s="149">
        <v>33</v>
      </c>
      <c r="H8" s="150">
        <v>448</v>
      </c>
    </row>
    <row r="9" spans="1:8">
      <c r="A9" s="151">
        <v>1973</v>
      </c>
      <c r="B9" s="152">
        <v>165</v>
      </c>
      <c r="C9" s="152">
        <v>62</v>
      </c>
      <c r="D9" s="152">
        <v>164</v>
      </c>
      <c r="E9" s="152">
        <v>43</v>
      </c>
      <c r="F9" s="152">
        <v>4</v>
      </c>
      <c r="G9" s="152">
        <v>32</v>
      </c>
      <c r="H9" s="153">
        <v>470</v>
      </c>
    </row>
    <row r="10" spans="1:8">
      <c r="A10" s="148">
        <v>1974</v>
      </c>
      <c r="B10" s="149">
        <v>164</v>
      </c>
      <c r="C10" s="149">
        <v>58</v>
      </c>
      <c r="D10" s="149">
        <v>140</v>
      </c>
      <c r="E10" s="149">
        <v>39</v>
      </c>
      <c r="F10" s="149">
        <v>4</v>
      </c>
      <c r="G10" s="149">
        <v>32</v>
      </c>
      <c r="H10" s="150">
        <v>437</v>
      </c>
    </row>
    <row r="11" spans="1:8">
      <c r="A11" s="151">
        <v>1975</v>
      </c>
      <c r="B11" s="152">
        <v>160</v>
      </c>
      <c r="C11" s="152">
        <v>62</v>
      </c>
      <c r="D11" s="152">
        <v>152</v>
      </c>
      <c r="E11" s="152">
        <v>31</v>
      </c>
      <c r="F11" s="152">
        <v>24</v>
      </c>
      <c r="G11" s="152">
        <v>34</v>
      </c>
      <c r="H11" s="153">
        <v>463</v>
      </c>
    </row>
    <row r="12" spans="1:8">
      <c r="A12" s="148">
        <v>1976</v>
      </c>
      <c r="B12" s="149">
        <v>159</v>
      </c>
      <c r="C12" s="149">
        <v>67</v>
      </c>
      <c r="D12" s="149">
        <v>166</v>
      </c>
      <c r="E12" s="149">
        <v>45</v>
      </c>
      <c r="F12" s="149">
        <v>32</v>
      </c>
      <c r="G12" s="149">
        <v>33</v>
      </c>
      <c r="H12" s="150">
        <v>501</v>
      </c>
    </row>
    <row r="13" spans="1:8">
      <c r="A13" s="151">
        <v>1977</v>
      </c>
      <c r="B13" s="152">
        <v>148</v>
      </c>
      <c r="C13" s="152">
        <v>70</v>
      </c>
      <c r="D13" s="152">
        <v>163</v>
      </c>
      <c r="E13" s="152">
        <v>43</v>
      </c>
      <c r="F13" s="152">
        <v>40</v>
      </c>
      <c r="G13" s="152">
        <v>33</v>
      </c>
      <c r="H13" s="153">
        <v>497</v>
      </c>
    </row>
    <row r="14" spans="1:8">
      <c r="A14" s="148">
        <v>1978</v>
      </c>
      <c r="B14" s="149">
        <v>151</v>
      </c>
      <c r="C14" s="149">
        <v>71</v>
      </c>
      <c r="D14" s="149">
        <v>166</v>
      </c>
      <c r="E14" s="149">
        <v>33</v>
      </c>
      <c r="F14" s="149">
        <v>47</v>
      </c>
      <c r="G14" s="149">
        <v>33</v>
      </c>
      <c r="H14" s="150">
        <v>500</v>
      </c>
    </row>
    <row r="15" spans="1:8">
      <c r="A15" s="151">
        <v>1979</v>
      </c>
      <c r="B15" s="152">
        <v>156</v>
      </c>
      <c r="C15" s="152">
        <v>71</v>
      </c>
      <c r="D15" s="152">
        <v>174</v>
      </c>
      <c r="E15" s="152">
        <v>39</v>
      </c>
      <c r="F15" s="152">
        <v>42</v>
      </c>
      <c r="G15" s="152">
        <v>28</v>
      </c>
      <c r="H15" s="153">
        <v>510</v>
      </c>
    </row>
    <row r="16" spans="1:8">
      <c r="A16" s="148">
        <v>1980</v>
      </c>
      <c r="B16" s="149">
        <v>148</v>
      </c>
      <c r="C16" s="149">
        <v>68</v>
      </c>
      <c r="D16" s="149">
        <v>165</v>
      </c>
      <c r="E16" s="149">
        <v>31</v>
      </c>
      <c r="F16" s="149">
        <v>53</v>
      </c>
      <c r="G16" s="149">
        <v>25</v>
      </c>
      <c r="H16" s="150">
        <v>489</v>
      </c>
    </row>
    <row r="17" spans="1:8">
      <c r="A17" s="151">
        <v>1981</v>
      </c>
      <c r="B17" s="152">
        <v>138</v>
      </c>
      <c r="C17" s="152">
        <v>67</v>
      </c>
      <c r="D17" s="152">
        <v>162</v>
      </c>
      <c r="E17" s="152">
        <v>37</v>
      </c>
      <c r="F17" s="152">
        <v>74</v>
      </c>
      <c r="G17" s="152">
        <v>24</v>
      </c>
      <c r="H17" s="153">
        <v>502</v>
      </c>
    </row>
    <row r="18" spans="1:8">
      <c r="A18" s="148">
        <v>1982</v>
      </c>
      <c r="B18" s="149">
        <v>128</v>
      </c>
      <c r="C18" s="149">
        <v>67</v>
      </c>
      <c r="D18" s="149">
        <v>154</v>
      </c>
      <c r="E18" s="149">
        <v>32</v>
      </c>
      <c r="F18" s="149">
        <v>79</v>
      </c>
      <c r="G18" s="149">
        <v>25</v>
      </c>
      <c r="H18" s="150">
        <v>485</v>
      </c>
    </row>
    <row r="19" spans="1:8">
      <c r="A19" s="151">
        <v>1983</v>
      </c>
      <c r="B19" s="152">
        <v>129.11199222222223</v>
      </c>
      <c r="C19" s="152">
        <v>70.867222222222225</v>
      </c>
      <c r="D19" s="152">
        <v>145.35972222222222</v>
      </c>
      <c r="E19" s="152">
        <v>32.151777777777781</v>
      </c>
      <c r="F19" s="152">
        <v>82.622900000000016</v>
      </c>
      <c r="G19" s="152">
        <v>25.231111111111108</v>
      </c>
      <c r="H19" s="153">
        <v>485.34472555555561</v>
      </c>
    </row>
    <row r="20" spans="1:8">
      <c r="A20" s="148">
        <v>1984</v>
      </c>
      <c r="B20" s="149">
        <v>135.22441222222221</v>
      </c>
      <c r="C20" s="149">
        <v>74.572222222222223</v>
      </c>
      <c r="D20" s="149">
        <v>145.08250000000001</v>
      </c>
      <c r="E20" s="149">
        <v>34.250944444444428</v>
      </c>
      <c r="F20" s="149">
        <v>100.57801000000001</v>
      </c>
      <c r="G20" s="149">
        <v>25.128055555555555</v>
      </c>
      <c r="H20" s="150">
        <v>514.83614444444447</v>
      </c>
    </row>
    <row r="21" spans="1:8">
      <c r="A21" s="151">
        <v>1985</v>
      </c>
      <c r="B21" s="152">
        <v>139.50272444444442</v>
      </c>
      <c r="C21" s="152">
        <v>75.67</v>
      </c>
      <c r="D21" s="152">
        <v>161.00333333333333</v>
      </c>
      <c r="E21" s="152">
        <v>39.890500000000003</v>
      </c>
      <c r="F21" s="152">
        <v>114.22591</v>
      </c>
      <c r="G21" s="152">
        <v>22.995000000000001</v>
      </c>
      <c r="H21" s="153">
        <v>553.28746777777781</v>
      </c>
    </row>
    <row r="22" spans="1:8">
      <c r="A22" s="148">
        <v>1986</v>
      </c>
      <c r="B22" s="149">
        <v>138.35695222222222</v>
      </c>
      <c r="C22" s="149">
        <v>78.98</v>
      </c>
      <c r="D22" s="149">
        <v>155.39972222222221</v>
      </c>
      <c r="E22" s="149">
        <v>41.699111111111165</v>
      </c>
      <c r="F22" s="149">
        <v>132.21329</v>
      </c>
      <c r="G22" s="149">
        <v>28.02416666666667</v>
      </c>
      <c r="H22" s="150">
        <v>574.67324222222226</v>
      </c>
    </row>
    <row r="23" spans="1:8">
      <c r="A23" s="151">
        <v>1987</v>
      </c>
      <c r="B23" s="152">
        <v>141.08644444444442</v>
      </c>
      <c r="C23" s="152">
        <v>81.381944444444443</v>
      </c>
      <c r="D23" s="152">
        <v>162.66305555555556</v>
      </c>
      <c r="E23" s="152">
        <v>40.374222222222244</v>
      </c>
      <c r="F23" s="152">
        <v>132.45329000000001</v>
      </c>
      <c r="G23" s="152">
        <v>29.076944444444447</v>
      </c>
      <c r="H23" s="153">
        <v>587.03590111111112</v>
      </c>
    </row>
    <row r="24" spans="1:8">
      <c r="A24" s="148">
        <v>1988</v>
      </c>
      <c r="B24" s="149">
        <v>142.56330777777777</v>
      </c>
      <c r="C24" s="149">
        <v>85.094722222222231</v>
      </c>
      <c r="D24" s="149">
        <v>154.66305555555556</v>
      </c>
      <c r="E24" s="149">
        <v>39.59411111111109</v>
      </c>
      <c r="F24" s="149">
        <v>137.24110000000002</v>
      </c>
      <c r="G24" s="149">
        <v>28.207777777777778</v>
      </c>
      <c r="H24" s="150">
        <v>587.36407444444444</v>
      </c>
    </row>
    <row r="25" spans="1:8">
      <c r="A25" s="151">
        <v>1989</v>
      </c>
      <c r="B25" s="152">
        <v>141.33169444444445</v>
      </c>
      <c r="C25" s="152">
        <v>86.391388888888883</v>
      </c>
      <c r="D25" s="152">
        <v>148.02444444444441</v>
      </c>
      <c r="E25" s="152">
        <v>36.959333333333348</v>
      </c>
      <c r="F25" s="152">
        <v>130.71140000000003</v>
      </c>
      <c r="G25" s="152">
        <v>26.989166666666669</v>
      </c>
      <c r="H25" s="153">
        <v>570.4074277777778</v>
      </c>
    </row>
    <row r="26" spans="1:8">
      <c r="A26" s="148">
        <v>1990</v>
      </c>
      <c r="B26" s="149">
        <v>140.24060333333333</v>
      </c>
      <c r="C26" s="149">
        <v>76.620736629781078</v>
      </c>
      <c r="D26" s="149">
        <v>149.7513888888889</v>
      </c>
      <c r="E26" s="149">
        <v>36.854833333333318</v>
      </c>
      <c r="F26" s="149">
        <v>134.21189000000001</v>
      </c>
      <c r="G26" s="149">
        <v>38.116763370218919</v>
      </c>
      <c r="H26" s="150">
        <v>575.79621555555559</v>
      </c>
    </row>
    <row r="27" spans="1:8">
      <c r="A27" s="151">
        <v>1991</v>
      </c>
      <c r="B27" s="152">
        <v>134.96678333333332</v>
      </c>
      <c r="C27" s="152">
        <v>75.62621035309769</v>
      </c>
      <c r="D27" s="152">
        <v>156.58527777777778</v>
      </c>
      <c r="E27" s="152">
        <v>37.944555555555581</v>
      </c>
      <c r="F27" s="152">
        <v>151.68709000000001</v>
      </c>
      <c r="G27" s="152">
        <v>33.481289646902319</v>
      </c>
      <c r="H27" s="153">
        <v>590.29120666666665</v>
      </c>
    </row>
    <row r="28" spans="1:8">
      <c r="A28" s="148">
        <v>1992</v>
      </c>
      <c r="B28" s="149">
        <v>132.38076111111113</v>
      </c>
      <c r="C28" s="149">
        <v>76.887918091986563</v>
      </c>
      <c r="D28" s="149">
        <v>152.6</v>
      </c>
      <c r="E28" s="149">
        <v>37.092611111111125</v>
      </c>
      <c r="F28" s="149">
        <v>124.73407</v>
      </c>
      <c r="G28" s="149">
        <v>36.189026352457873</v>
      </c>
      <c r="H28" s="150">
        <v>559.88438666666673</v>
      </c>
    </row>
    <row r="29" spans="1:8">
      <c r="A29" s="151">
        <v>1993</v>
      </c>
      <c r="B29" s="152">
        <v>135.32315999999997</v>
      </c>
      <c r="C29" s="152">
        <v>73.311522038715026</v>
      </c>
      <c r="D29" s="152">
        <v>156.67472222222221</v>
      </c>
      <c r="E29" s="152">
        <v>35.880944444444438</v>
      </c>
      <c r="F29" s="152">
        <v>120.78895000000001</v>
      </c>
      <c r="G29" s="152">
        <v>36.589033516840537</v>
      </c>
      <c r="H29" s="153">
        <v>558.56833222222224</v>
      </c>
    </row>
    <row r="30" spans="1:8">
      <c r="A30" s="148">
        <v>1994</v>
      </c>
      <c r="B30" s="149">
        <v>139.83133555555557</v>
      </c>
      <c r="C30" s="149">
        <v>74.904055771236713</v>
      </c>
      <c r="D30" s="149">
        <v>156.92944444444444</v>
      </c>
      <c r="E30" s="149">
        <v>43.745388888888954</v>
      </c>
      <c r="F30" s="149">
        <v>144.19707</v>
      </c>
      <c r="G30" s="149">
        <v>39.379277562096611</v>
      </c>
      <c r="H30" s="150">
        <v>598.98657222222232</v>
      </c>
    </row>
    <row r="31" spans="1:8">
      <c r="A31" s="151">
        <v>1995</v>
      </c>
      <c r="B31" s="152">
        <v>146.00363666666667</v>
      </c>
      <c r="C31" s="152">
        <v>76.62771488657414</v>
      </c>
      <c r="D31" s="152">
        <v>156.86444444444447</v>
      </c>
      <c r="E31" s="152">
        <v>42.144555555555542</v>
      </c>
      <c r="F31" s="152">
        <v>137.38138000000001</v>
      </c>
      <c r="G31" s="152">
        <v>40.3656184467592</v>
      </c>
      <c r="H31" s="153">
        <v>599.38734999999997</v>
      </c>
    </row>
    <row r="32" spans="1:8">
      <c r="A32" s="148">
        <v>1996</v>
      </c>
      <c r="B32" s="149">
        <v>147.94362444444445</v>
      </c>
      <c r="C32" s="149">
        <v>76.619175662167123</v>
      </c>
      <c r="D32" s="149">
        <v>162.90527777777777</v>
      </c>
      <c r="E32" s="149">
        <v>50.395333333333298</v>
      </c>
      <c r="F32" s="149">
        <v>150.17337000000003</v>
      </c>
      <c r="G32" s="149">
        <v>40.242435087832909</v>
      </c>
      <c r="H32" s="150">
        <v>628.11955</v>
      </c>
    </row>
    <row r="33" spans="1:8">
      <c r="A33" s="151">
        <v>1997</v>
      </c>
      <c r="B33" s="152">
        <v>152.71467777777778</v>
      </c>
      <c r="C33" s="152">
        <v>76.341730568226595</v>
      </c>
      <c r="D33" s="152">
        <v>153.46</v>
      </c>
      <c r="E33" s="152">
        <v>42.119888888888937</v>
      </c>
      <c r="F33" s="152">
        <v>136.05093000000002</v>
      </c>
      <c r="G33" s="152">
        <v>44.659932292884506</v>
      </c>
      <c r="H33" s="153">
        <v>605.18410777777785</v>
      </c>
    </row>
    <row r="34" spans="1:8">
      <c r="A34" s="148">
        <v>1998</v>
      </c>
      <c r="B34" s="149">
        <v>152.08244444444446</v>
      </c>
      <c r="C34" s="149">
        <v>79.494591100760061</v>
      </c>
      <c r="D34" s="149">
        <v>153.76527777777778</v>
      </c>
      <c r="E34" s="149">
        <v>46.822444444444443</v>
      </c>
      <c r="F34" s="149">
        <v>144.46787000000003</v>
      </c>
      <c r="G34" s="149">
        <v>47.641287649239928</v>
      </c>
      <c r="H34" s="150">
        <v>624.07442555555554</v>
      </c>
    </row>
    <row r="35" spans="1:8">
      <c r="A35" s="151">
        <v>1999</v>
      </c>
      <c r="B35" s="152">
        <v>152.98053222222222</v>
      </c>
      <c r="C35" s="152">
        <v>80.469865371037173</v>
      </c>
      <c r="D35" s="152">
        <v>150.96916666666667</v>
      </c>
      <c r="E35" s="152">
        <v>42.305833333333339</v>
      </c>
      <c r="F35" s="152">
        <v>140.18761000000001</v>
      </c>
      <c r="G35" s="152">
        <v>42.774005823407258</v>
      </c>
      <c r="H35" s="153">
        <v>609.48786444444454</v>
      </c>
    </row>
    <row r="36" spans="1:8">
      <c r="A36" s="148">
        <v>2000</v>
      </c>
      <c r="B36" s="149">
        <v>153.16440444444444</v>
      </c>
      <c r="C36" s="149">
        <v>79.297824713903736</v>
      </c>
      <c r="D36" s="149">
        <v>148.47499999999999</v>
      </c>
      <c r="E36" s="149">
        <v>42.864833333333351</v>
      </c>
      <c r="F36" s="149">
        <v>110.99336000000001</v>
      </c>
      <c r="G36" s="149">
        <v>46.138008619429584</v>
      </c>
      <c r="H36" s="150">
        <v>580.93343111111119</v>
      </c>
    </row>
    <row r="37" spans="1:8">
      <c r="A37" s="151">
        <v>2001</v>
      </c>
      <c r="B37" s="152">
        <v>152.00977777777774</v>
      </c>
      <c r="C37" s="152">
        <v>81.366340644567472</v>
      </c>
      <c r="D37" s="152">
        <v>154.71472222222224</v>
      </c>
      <c r="E37" s="152">
        <v>44.684666666666658</v>
      </c>
      <c r="F37" s="152">
        <v>141.96441000000002</v>
      </c>
      <c r="G37" s="152">
        <v>50.120889183210309</v>
      </c>
      <c r="H37" s="153">
        <v>624.88709055555557</v>
      </c>
    </row>
    <row r="38" spans="1:8">
      <c r="A38" s="148">
        <v>2002</v>
      </c>
      <c r="B38" s="149">
        <v>153.91532888888889</v>
      </c>
      <c r="C38" s="149">
        <v>85.660757012446979</v>
      </c>
      <c r="D38" s="149">
        <v>153.34222222222223</v>
      </c>
      <c r="E38" s="149">
        <v>50</v>
      </c>
      <c r="F38" s="149">
        <v>132.58790999999999</v>
      </c>
      <c r="G38" s="149">
        <v>46.956365959775262</v>
      </c>
      <c r="H38" s="150">
        <v>622</v>
      </c>
    </row>
    <row r="39" spans="1:8">
      <c r="A39" s="151">
        <v>2003</v>
      </c>
      <c r="B39" s="152">
        <v>156.86099999999999</v>
      </c>
      <c r="C39" s="152">
        <v>87.307808517663588</v>
      </c>
      <c r="D39" s="152">
        <v>153.70972222222221</v>
      </c>
      <c r="E39" s="152">
        <v>47.219000000000001</v>
      </c>
      <c r="F39" s="152">
        <v>132.22558000000001</v>
      </c>
      <c r="G39" s="152">
        <v>49.171818466736411</v>
      </c>
      <c r="H39" s="153">
        <v>626.49444500172228</v>
      </c>
    </row>
    <row r="40" spans="1:8">
      <c r="A40" s="148">
        <v>2004</v>
      </c>
      <c r="B40" s="149">
        <v>156.77376333333331</v>
      </c>
      <c r="C40" s="149">
        <v>89.973344649641305</v>
      </c>
      <c r="D40" s="149">
        <v>151.02611111111111</v>
      </c>
      <c r="E40" s="149">
        <v>44.734999999999999</v>
      </c>
      <c r="F40" s="149">
        <v>149.39312000000001</v>
      </c>
      <c r="G40" s="149">
        <v>55.688060894803129</v>
      </c>
      <c r="H40" s="150">
        <v>647.58821871111104</v>
      </c>
    </row>
    <row r="41" spans="1:8">
      <c r="A41" s="151">
        <v>2005</v>
      </c>
      <c r="B41" s="152">
        <v>153.57879555555556</v>
      </c>
      <c r="C41" s="152">
        <v>91.168874215709153</v>
      </c>
      <c r="D41" s="152">
        <v>148.54711111111112</v>
      </c>
      <c r="E41" s="152">
        <v>47.131135192666648</v>
      </c>
      <c r="F41" s="152">
        <v>142.99897000000001</v>
      </c>
      <c r="G41" s="152">
        <v>55.427909215401968</v>
      </c>
      <c r="H41" s="153">
        <v>638.85279529044442</v>
      </c>
    </row>
    <row r="42" spans="1:8">
      <c r="A42" s="148">
        <v>2006</v>
      </c>
      <c r="B42" s="149">
        <v>151.8125</v>
      </c>
      <c r="C42" s="149">
        <v>91.39837555555556</v>
      </c>
      <c r="D42" s="149">
        <v>143.69777777777779</v>
      </c>
      <c r="E42" s="149">
        <f>165.906004833333-F42</f>
        <v>43.13955483333298</v>
      </c>
      <c r="F42" s="149">
        <v>122.76645000000001</v>
      </c>
      <c r="G42" s="149">
        <v>64.079957777777778</v>
      </c>
      <c r="H42" s="150">
        <v>616.89461594444447</v>
      </c>
    </row>
    <row r="43" spans="1:8">
      <c r="A43" s="151">
        <v>2007</v>
      </c>
      <c r="B43" s="152">
        <v>153.29711111111112</v>
      </c>
      <c r="C43" s="152">
        <v>93.716453855555542</v>
      </c>
      <c r="D43" s="152">
        <v>142.5627777777778</v>
      </c>
      <c r="E43" s="152">
        <f>164.678706666667-F43</f>
        <v>40.241166666666999</v>
      </c>
      <c r="F43" s="152">
        <v>124.43754000000001</v>
      </c>
      <c r="G43" s="152">
        <v>64.182202222222216</v>
      </c>
      <c r="H43" s="153">
        <v>618.43725163333329</v>
      </c>
    </row>
    <row r="44" spans="1:8">
      <c r="A44" s="154">
        <v>2008</v>
      </c>
      <c r="B44" s="155">
        <v>148.87</v>
      </c>
      <c r="C44" s="155">
        <v>90.872245133333365</v>
      </c>
      <c r="D44" s="155">
        <v>142.30694444444444</v>
      </c>
      <c r="E44" s="155">
        <v>31.98</v>
      </c>
      <c r="F44" s="155">
        <v>119.71381000000002</v>
      </c>
      <c r="G44" s="155">
        <v>63.64</v>
      </c>
      <c r="H44" s="156">
        <v>597</v>
      </c>
    </row>
    <row r="45" spans="1:8">
      <c r="A45" s="157">
        <v>2009</v>
      </c>
      <c r="B45" s="158">
        <v>131.53</v>
      </c>
      <c r="C45" s="158">
        <v>89.43</v>
      </c>
      <c r="D45" s="158">
        <v>145.48500000000001</v>
      </c>
      <c r="E45" s="158">
        <v>31.51</v>
      </c>
      <c r="F45" s="158">
        <v>96.96</v>
      </c>
      <c r="G45" s="158">
        <v>61.83</v>
      </c>
      <c r="H45" s="159">
        <v>557.75</v>
      </c>
    </row>
    <row r="46" spans="1:8">
      <c r="A46" s="154">
        <v>2010</v>
      </c>
      <c r="B46" s="155">
        <v>149</v>
      </c>
      <c r="C46" s="155">
        <v>95.94</v>
      </c>
      <c r="D46" s="155">
        <v>166.47</v>
      </c>
      <c r="E46" s="155">
        <v>46.06</v>
      </c>
      <c r="F46" s="155">
        <v>108.1</v>
      </c>
      <c r="G46" s="155">
        <v>50.83</v>
      </c>
      <c r="H46" s="156">
        <v>616.4</v>
      </c>
    </row>
    <row r="47" spans="1:8">
      <c r="A47" s="160"/>
      <c r="B47" s="161"/>
      <c r="C47" s="161"/>
      <c r="D47" s="161"/>
      <c r="E47" s="162"/>
      <c r="F47" s="161"/>
      <c r="G47" s="161"/>
      <c r="H47" s="163"/>
    </row>
    <row r="48" spans="1:8">
      <c r="A48" s="160"/>
      <c r="B48" s="161"/>
      <c r="C48" s="161"/>
      <c r="D48" s="161"/>
      <c r="E48" s="162"/>
      <c r="F48" s="161"/>
      <c r="G48" s="161"/>
      <c r="H48" s="163"/>
    </row>
    <row r="49" spans="1:8">
      <c r="A49" s="138" t="s">
        <v>162</v>
      </c>
      <c r="B49" s="165"/>
      <c r="C49" s="165"/>
      <c r="D49" s="165"/>
      <c r="E49" s="165"/>
      <c r="F49" s="165"/>
      <c r="G49" s="165"/>
      <c r="H49" s="165"/>
    </row>
    <row r="50" spans="1:8" ht="15">
      <c r="A50" s="164" t="s">
        <v>416</v>
      </c>
    </row>
    <row r="51" spans="1:8" ht="15">
      <c r="A51" s="164" t="s">
        <v>417</v>
      </c>
    </row>
    <row r="52" spans="1:8" ht="15">
      <c r="A52" s="164" t="s">
        <v>418</v>
      </c>
    </row>
    <row r="53" spans="1:8">
      <c r="A53" s="100"/>
    </row>
  </sheetData>
  <pageMargins left="0.70866141732283472" right="0.70866141732283472" top="0.74803149606299213" bottom="0.74803149606299213" header="0.31496062992125984" footer="0.31496062992125984"/>
  <pageSetup paperSize="9" scale="90" orientation="portrait" r:id="rId1"/>
  <headerFooter>
    <oddHeader>&amp;L&amp;G</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41"/>
  <sheetViews>
    <sheetView topLeftCell="A15" zoomScaleNormal="100" zoomScalePageLayoutView="59" workbookViewId="0">
      <selection activeCell="C42" sqref="C42"/>
    </sheetView>
  </sheetViews>
  <sheetFormatPr defaultColWidth="10.140625" defaultRowHeight="15.75"/>
  <cols>
    <col min="1" max="1" width="16.7109375" style="46" customWidth="1"/>
    <col min="2" max="4" width="14.85546875" style="46" customWidth="1"/>
    <col min="5" max="5" width="14.85546875" style="77" customWidth="1"/>
    <col min="6" max="16384" width="10.140625" style="46"/>
  </cols>
  <sheetData>
    <row r="3" spans="1:5">
      <c r="A3" s="725" t="s">
        <v>439</v>
      </c>
      <c r="B3" s="726"/>
      <c r="C3" s="726"/>
      <c r="D3" s="726"/>
      <c r="E3" s="726"/>
    </row>
    <row r="4" spans="1:5" s="47" customFormat="1">
      <c r="A4" s="726"/>
      <c r="B4" s="726"/>
      <c r="C4" s="726"/>
      <c r="D4" s="726"/>
      <c r="E4" s="726"/>
    </row>
    <row r="5" spans="1:5" s="51" customFormat="1" ht="39">
      <c r="A5" s="48"/>
      <c r="B5" s="49" t="s">
        <v>69</v>
      </c>
      <c r="C5" s="49" t="s">
        <v>70</v>
      </c>
      <c r="D5" s="49" t="s">
        <v>71</v>
      </c>
      <c r="E5" s="50" t="s">
        <v>72</v>
      </c>
    </row>
    <row r="6" spans="1:5">
      <c r="A6" s="52" t="s">
        <v>73</v>
      </c>
      <c r="B6" s="53">
        <v>396.3</v>
      </c>
      <c r="C6" s="54">
        <v>0.78</v>
      </c>
      <c r="D6" s="54">
        <v>18.75</v>
      </c>
      <c r="E6" s="55">
        <v>52.5</v>
      </c>
    </row>
    <row r="7" spans="1:5">
      <c r="A7" s="56" t="s">
        <v>74</v>
      </c>
      <c r="B7" s="57">
        <v>106</v>
      </c>
      <c r="C7" s="58">
        <v>0.4</v>
      </c>
      <c r="D7" s="58">
        <v>9.9700000000000006</v>
      </c>
      <c r="E7" s="59">
        <v>-1.8</v>
      </c>
    </row>
    <row r="8" spans="1:5">
      <c r="A8" s="60" t="s">
        <v>75</v>
      </c>
      <c r="B8" s="61">
        <v>50.5</v>
      </c>
      <c r="C8" s="62">
        <v>0.28000000000000003</v>
      </c>
      <c r="D8" s="62">
        <v>9.24</v>
      </c>
      <c r="E8" s="63">
        <v>0.2</v>
      </c>
    </row>
    <row r="9" spans="1:5">
      <c r="A9" s="56" t="s">
        <v>76</v>
      </c>
      <c r="B9" s="57">
        <v>64.400000000000006</v>
      </c>
      <c r="C9" s="58">
        <v>0.43</v>
      </c>
      <c r="D9" s="58">
        <v>12.19</v>
      </c>
      <c r="E9" s="59">
        <v>18.5</v>
      </c>
    </row>
    <row r="10" spans="1:5">
      <c r="A10" s="60" t="s">
        <v>77</v>
      </c>
      <c r="B10" s="61">
        <v>369.3</v>
      </c>
      <c r="C10" s="62">
        <v>0.25</v>
      </c>
      <c r="D10" s="62">
        <v>5.81</v>
      </c>
      <c r="E10" s="63">
        <v>4.9000000000000004</v>
      </c>
    </row>
    <row r="11" spans="1:5">
      <c r="A11" s="56" t="s">
        <v>78</v>
      </c>
      <c r="B11" s="57">
        <v>97.8</v>
      </c>
      <c r="C11" s="58">
        <v>0.57999999999999996</v>
      </c>
      <c r="D11" s="58">
        <v>8.74</v>
      </c>
      <c r="E11" s="59">
        <v>39.5</v>
      </c>
    </row>
    <row r="12" spans="1:5">
      <c r="A12" s="60" t="s">
        <v>79</v>
      </c>
      <c r="B12" s="61">
        <v>44.1</v>
      </c>
      <c r="C12" s="62">
        <v>0.31</v>
      </c>
      <c r="D12" s="62">
        <v>10.130000000000001</v>
      </c>
      <c r="E12" s="63">
        <v>44.1</v>
      </c>
    </row>
    <row r="13" spans="1:5">
      <c r="A13" s="56" t="s">
        <v>80</v>
      </c>
      <c r="B13" s="57">
        <v>2.2999999999999998</v>
      </c>
      <c r="C13" s="58">
        <v>0.2</v>
      </c>
      <c r="D13" s="58">
        <v>7.53</v>
      </c>
      <c r="E13" s="59">
        <v>24.6</v>
      </c>
    </row>
    <row r="14" spans="1:5">
      <c r="A14" s="60" t="s">
        <v>81</v>
      </c>
      <c r="B14" s="61">
        <v>437.6</v>
      </c>
      <c r="C14" s="62">
        <v>0.37</v>
      </c>
      <c r="D14" s="62">
        <v>7.38</v>
      </c>
      <c r="E14" s="63">
        <v>10</v>
      </c>
    </row>
    <row r="15" spans="1:5">
      <c r="A15" s="56" t="s">
        <v>82</v>
      </c>
      <c r="B15" s="57">
        <v>1236.3</v>
      </c>
      <c r="C15" s="58">
        <v>0.24</v>
      </c>
      <c r="D15" s="58">
        <v>9.68</v>
      </c>
      <c r="E15" s="59">
        <v>16.100000000000001</v>
      </c>
    </row>
    <row r="16" spans="1:5">
      <c r="A16" s="60" t="s">
        <v>83</v>
      </c>
      <c r="B16" s="61">
        <v>572.9</v>
      </c>
      <c r="C16" s="62">
        <v>0.66</v>
      </c>
      <c r="D16" s="62">
        <v>17.37</v>
      </c>
      <c r="E16" s="63">
        <v>32.5</v>
      </c>
    </row>
    <row r="17" spans="1:5">
      <c r="A17" s="56" t="s">
        <v>84</v>
      </c>
      <c r="B17" s="57">
        <v>488.7</v>
      </c>
      <c r="C17" s="58">
        <v>0.69</v>
      </c>
      <c r="D17" s="58">
        <v>10.09</v>
      </c>
      <c r="E17" s="59">
        <v>113.1</v>
      </c>
    </row>
    <row r="18" spans="1:5">
      <c r="A18" s="60" t="s">
        <v>85</v>
      </c>
      <c r="B18" s="61">
        <v>10.7</v>
      </c>
      <c r="C18" s="62">
        <v>0.4</v>
      </c>
      <c r="D18" s="62">
        <v>22.35</v>
      </c>
      <c r="E18" s="63">
        <v>2.5</v>
      </c>
    </row>
    <row r="19" spans="1:5">
      <c r="A19" s="56" t="s">
        <v>86</v>
      </c>
      <c r="B19" s="57">
        <v>437.9</v>
      </c>
      <c r="C19" s="58">
        <v>0.57999999999999996</v>
      </c>
      <c r="D19" s="58">
        <v>4.1399999999999997</v>
      </c>
      <c r="E19" s="59">
        <v>49.5</v>
      </c>
    </row>
    <row r="20" spans="1:5">
      <c r="A20" s="60" t="s">
        <v>87</v>
      </c>
      <c r="B20" s="61">
        <v>182.2</v>
      </c>
      <c r="C20" s="62">
        <v>0.41</v>
      </c>
      <c r="D20" s="62">
        <v>11.13</v>
      </c>
      <c r="E20" s="63">
        <v>16.399999999999999</v>
      </c>
    </row>
    <row r="21" spans="1:5">
      <c r="A21" s="56" t="s">
        <v>88</v>
      </c>
      <c r="B21" s="57">
        <v>36.9</v>
      </c>
      <c r="C21" s="58">
        <v>0.19</v>
      </c>
      <c r="D21" s="58">
        <v>7.85</v>
      </c>
      <c r="E21" s="59">
        <v>30.6</v>
      </c>
    </row>
    <row r="22" spans="1:5">
      <c r="A22" s="60" t="s">
        <v>89</v>
      </c>
      <c r="B22" s="61">
        <v>35.299999999999997</v>
      </c>
      <c r="C22" s="62">
        <v>0.53</v>
      </c>
      <c r="D22" s="62">
        <v>8.48</v>
      </c>
      <c r="E22" s="63">
        <v>66.400000000000006</v>
      </c>
    </row>
    <row r="23" spans="1:5">
      <c r="A23" s="56" t="s">
        <v>90</v>
      </c>
      <c r="B23" s="57">
        <v>304.7</v>
      </c>
      <c r="C23" s="58">
        <v>1.35</v>
      </c>
      <c r="D23" s="58">
        <v>7.99</v>
      </c>
      <c r="E23" s="59">
        <v>-11.4</v>
      </c>
    </row>
    <row r="24" spans="1:5">
      <c r="A24" s="60" t="s">
        <v>91</v>
      </c>
      <c r="B24" s="61">
        <v>55.2</v>
      </c>
      <c r="C24" s="62">
        <v>0.45</v>
      </c>
      <c r="D24" s="62">
        <v>5.2</v>
      </c>
      <c r="E24" s="63">
        <v>40.5</v>
      </c>
    </row>
    <row r="25" spans="1:5">
      <c r="A25" s="56" t="s">
        <v>92</v>
      </c>
      <c r="B25" s="57">
        <v>42.2</v>
      </c>
      <c r="C25" s="58">
        <v>0.15</v>
      </c>
      <c r="D25" s="58">
        <v>5.62</v>
      </c>
      <c r="E25" s="59">
        <v>3.6</v>
      </c>
    </row>
    <row r="26" spans="1:5">
      <c r="A26" s="60" t="s">
        <v>93</v>
      </c>
      <c r="B26" s="61">
        <v>36.799999999999997</v>
      </c>
      <c r="C26" s="62">
        <v>1.18</v>
      </c>
      <c r="D26" s="62">
        <v>6.82</v>
      </c>
      <c r="E26" s="63">
        <v>-35.1</v>
      </c>
    </row>
    <row r="27" spans="1:5">
      <c r="A27" s="56" t="s">
        <v>94</v>
      </c>
      <c r="B27" s="57">
        <v>344.7</v>
      </c>
      <c r="C27" s="58">
        <v>0.47</v>
      </c>
      <c r="D27" s="58">
        <v>7.68</v>
      </c>
      <c r="E27" s="59">
        <v>67.5</v>
      </c>
    </row>
    <row r="28" spans="1:5">
      <c r="A28" s="64" t="s">
        <v>95</v>
      </c>
      <c r="B28" s="61">
        <v>523</v>
      </c>
      <c r="C28" s="62">
        <v>0.3</v>
      </c>
      <c r="D28" s="62">
        <v>8.6</v>
      </c>
      <c r="E28" s="63">
        <v>-5.4</v>
      </c>
    </row>
    <row r="29" spans="1:5">
      <c r="A29" s="56" t="s">
        <v>96</v>
      </c>
      <c r="B29" s="57">
        <v>46.2</v>
      </c>
      <c r="C29" s="58">
        <v>0.16</v>
      </c>
      <c r="D29" s="58">
        <v>5.05</v>
      </c>
      <c r="E29" s="59">
        <v>-12.4</v>
      </c>
    </row>
    <row r="30" spans="1:5">
      <c r="A30" s="60" t="s">
        <v>97</v>
      </c>
      <c r="B30" s="61">
        <v>122.1</v>
      </c>
      <c r="C30" s="62">
        <v>1.58</v>
      </c>
      <c r="D30" s="62">
        <v>11.83</v>
      </c>
      <c r="E30" s="63">
        <v>122.1</v>
      </c>
    </row>
    <row r="31" spans="1:5">
      <c r="A31" s="56" t="s">
        <v>98</v>
      </c>
      <c r="B31" s="57">
        <v>265</v>
      </c>
      <c r="C31" s="58">
        <v>0.71</v>
      </c>
      <c r="D31" s="58">
        <v>3.59</v>
      </c>
      <c r="E31" s="59">
        <v>108.8</v>
      </c>
    </row>
    <row r="32" spans="1:5">
      <c r="A32" s="60" t="s">
        <v>99</v>
      </c>
      <c r="B32" s="61">
        <v>798.4</v>
      </c>
      <c r="C32" s="62">
        <v>0.39</v>
      </c>
      <c r="D32" s="62">
        <v>9.7100000000000009</v>
      </c>
      <c r="E32" s="63">
        <v>-16</v>
      </c>
    </row>
    <row r="33" spans="1:5">
      <c r="A33" s="56" t="s">
        <v>100</v>
      </c>
      <c r="B33" s="57">
        <v>53.9</v>
      </c>
      <c r="C33" s="58">
        <v>0.87</v>
      </c>
      <c r="D33" s="58">
        <v>5.36</v>
      </c>
      <c r="E33" s="59">
        <v>-19.100000000000001</v>
      </c>
    </row>
    <row r="34" spans="1:5">
      <c r="A34" s="60" t="s">
        <v>101</v>
      </c>
      <c r="B34" s="61">
        <v>5769.3</v>
      </c>
      <c r="C34" s="62">
        <v>0.5</v>
      </c>
      <c r="D34" s="62">
        <v>19.100000000000001</v>
      </c>
      <c r="E34" s="63">
        <v>18.600000000000001</v>
      </c>
    </row>
    <row r="35" spans="1:5">
      <c r="A35" s="56" t="s">
        <v>102</v>
      </c>
      <c r="B35" s="57">
        <v>69.7</v>
      </c>
      <c r="C35" s="58">
        <v>0.31</v>
      </c>
      <c r="D35" s="58">
        <v>8.3800000000000008</v>
      </c>
      <c r="E35" s="59">
        <v>24</v>
      </c>
    </row>
    <row r="36" spans="1:5">
      <c r="A36" s="60" t="s">
        <v>103</v>
      </c>
      <c r="B36" s="61">
        <v>3926.4</v>
      </c>
      <c r="C36" s="62">
        <v>0.4</v>
      </c>
      <c r="D36" s="62">
        <v>7.92</v>
      </c>
      <c r="E36" s="63">
        <v>-3.3</v>
      </c>
    </row>
    <row r="37" spans="1:5">
      <c r="A37" s="65" t="s">
        <v>104</v>
      </c>
      <c r="B37" s="66">
        <v>13000.8</v>
      </c>
      <c r="C37" s="67">
        <v>0.43</v>
      </c>
      <c r="D37" s="67">
        <v>10.97</v>
      </c>
      <c r="E37" s="68">
        <v>17.399999999999999</v>
      </c>
    </row>
    <row r="38" spans="1:5">
      <c r="A38" s="69"/>
      <c r="B38" s="70"/>
      <c r="C38" s="70"/>
      <c r="D38" s="70"/>
      <c r="E38" s="71"/>
    </row>
    <row r="39" spans="1:5">
      <c r="A39" s="72" t="s">
        <v>105</v>
      </c>
      <c r="B39" s="70"/>
      <c r="C39" s="70"/>
      <c r="D39" s="70"/>
      <c r="E39" s="71"/>
    </row>
    <row r="40" spans="1:5">
      <c r="A40" s="72" t="s">
        <v>440</v>
      </c>
      <c r="B40" s="73"/>
      <c r="C40" s="73"/>
      <c r="D40" s="73"/>
      <c r="E40" s="74"/>
    </row>
    <row r="41" spans="1:5">
      <c r="B41" s="75"/>
      <c r="C41" s="75"/>
      <c r="D41" s="75"/>
      <c r="E41" s="76"/>
    </row>
  </sheetData>
  <mergeCells count="1">
    <mergeCell ref="A3:E4"/>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4"/>
  <sheetViews>
    <sheetView zoomScaleNormal="100" workbookViewId="0">
      <selection activeCell="A35" sqref="A35"/>
    </sheetView>
  </sheetViews>
  <sheetFormatPr defaultColWidth="8.85546875" defaultRowHeight="12.75"/>
  <cols>
    <col min="1" max="1" width="5" style="78" customWidth="1"/>
    <col min="2" max="16384" width="8.85546875" style="78"/>
  </cols>
  <sheetData>
    <row r="3" spans="1:12" ht="15.75">
      <c r="A3" s="727" t="s">
        <v>441</v>
      </c>
      <c r="B3" s="727"/>
      <c r="C3" s="727"/>
      <c r="D3" s="727"/>
      <c r="E3" s="727"/>
      <c r="F3" s="727"/>
      <c r="G3" s="727"/>
      <c r="H3" s="727"/>
      <c r="I3" s="727"/>
      <c r="J3" s="727"/>
      <c r="K3" s="727"/>
      <c r="L3" s="727"/>
    </row>
    <row r="5" spans="1:12" ht="89.25">
      <c r="A5" s="79" t="s">
        <v>107</v>
      </c>
      <c r="B5" s="80" t="s">
        <v>108</v>
      </c>
      <c r="C5" s="80" t="s">
        <v>109</v>
      </c>
      <c r="D5" s="80" t="s">
        <v>476</v>
      </c>
      <c r="E5" s="80" t="s">
        <v>111</v>
      </c>
      <c r="F5" s="80" t="s">
        <v>112</v>
      </c>
      <c r="G5" s="81" t="s">
        <v>113</v>
      </c>
      <c r="H5" s="80" t="s">
        <v>114</v>
      </c>
      <c r="I5" s="80" t="s">
        <v>115</v>
      </c>
      <c r="J5" s="81" t="s">
        <v>116</v>
      </c>
      <c r="K5" s="80" t="s">
        <v>117</v>
      </c>
      <c r="L5" s="80" t="s">
        <v>118</v>
      </c>
    </row>
    <row r="6" spans="1:12">
      <c r="A6" s="82">
        <v>29221</v>
      </c>
      <c r="B6" s="83" t="s">
        <v>119</v>
      </c>
      <c r="C6" s="83" t="s">
        <v>119</v>
      </c>
      <c r="D6" s="83" t="s">
        <v>119</v>
      </c>
      <c r="E6" s="83" t="s">
        <v>119</v>
      </c>
      <c r="F6" s="83" t="s">
        <v>119</v>
      </c>
      <c r="G6" s="83" t="s">
        <v>119</v>
      </c>
      <c r="H6" s="84" t="s">
        <v>119</v>
      </c>
      <c r="I6" s="84" t="s">
        <v>119</v>
      </c>
      <c r="J6" s="83">
        <v>82010</v>
      </c>
      <c r="K6" s="84"/>
      <c r="L6" s="84"/>
    </row>
    <row r="7" spans="1:12">
      <c r="A7" s="85">
        <v>32874</v>
      </c>
      <c r="B7" s="86">
        <v>11698</v>
      </c>
      <c r="C7" s="87">
        <v>18778</v>
      </c>
      <c r="D7" s="86">
        <v>10290</v>
      </c>
      <c r="E7" s="86">
        <v>9614</v>
      </c>
      <c r="F7" s="86">
        <v>309</v>
      </c>
      <c r="G7" s="88">
        <v>50689</v>
      </c>
      <c r="H7" s="87">
        <v>5157</v>
      </c>
      <c r="I7" s="87">
        <v>801</v>
      </c>
      <c r="J7" s="88">
        <v>56646</v>
      </c>
      <c r="K7" s="87">
        <v>-44804</v>
      </c>
      <c r="L7" s="87">
        <v>3563</v>
      </c>
    </row>
    <row r="8" spans="1:12">
      <c r="A8" s="89">
        <v>33239</v>
      </c>
      <c r="B8" s="90">
        <v>11732</v>
      </c>
      <c r="C8" s="91">
        <v>18329</v>
      </c>
      <c r="D8" s="90">
        <v>10068</v>
      </c>
      <c r="E8" s="90">
        <v>10760</v>
      </c>
      <c r="F8" s="90">
        <v>256</v>
      </c>
      <c r="G8" s="92">
        <v>51145</v>
      </c>
      <c r="H8" s="91">
        <v>4923</v>
      </c>
      <c r="I8" s="91">
        <v>1023</v>
      </c>
      <c r="J8" s="92">
        <v>57091</v>
      </c>
      <c r="K8" s="91">
        <v>-45826</v>
      </c>
      <c r="L8" s="91">
        <v>3728</v>
      </c>
    </row>
    <row r="9" spans="1:12">
      <c r="A9" s="85">
        <v>33604</v>
      </c>
      <c r="B9" s="86">
        <v>10729</v>
      </c>
      <c r="C9" s="87">
        <v>19456</v>
      </c>
      <c r="D9" s="86">
        <v>9350</v>
      </c>
      <c r="E9" s="86">
        <v>11390</v>
      </c>
      <c r="F9" s="86">
        <v>294</v>
      </c>
      <c r="G9" s="88">
        <v>51219</v>
      </c>
      <c r="H9" s="87">
        <v>4611</v>
      </c>
      <c r="I9" s="87">
        <v>1089</v>
      </c>
      <c r="J9" s="88">
        <v>56883</v>
      </c>
      <c r="K9" s="87">
        <v>-42109</v>
      </c>
      <c r="L9" s="87">
        <v>3908</v>
      </c>
    </row>
    <row r="10" spans="1:12">
      <c r="A10" s="89">
        <v>33970</v>
      </c>
      <c r="B10" s="90">
        <v>11558</v>
      </c>
      <c r="C10" s="91">
        <v>18555</v>
      </c>
      <c r="D10" s="90">
        <v>9310</v>
      </c>
      <c r="E10" s="90">
        <v>11281</v>
      </c>
      <c r="F10" s="90">
        <v>317</v>
      </c>
      <c r="G10" s="92">
        <v>51021</v>
      </c>
      <c r="H10" s="91">
        <v>4707</v>
      </c>
      <c r="I10" s="91">
        <v>882</v>
      </c>
      <c r="J10" s="92">
        <v>56609</v>
      </c>
      <c r="K10" s="91">
        <v>-39012</v>
      </c>
      <c r="L10" s="91">
        <v>4252</v>
      </c>
    </row>
    <row r="11" spans="1:12">
      <c r="A11" s="85">
        <v>34335</v>
      </c>
      <c r="B11" s="86">
        <v>12637</v>
      </c>
      <c r="C11" s="87">
        <v>19185</v>
      </c>
      <c r="D11" s="86">
        <v>9332</v>
      </c>
      <c r="E11" s="86">
        <v>11828</v>
      </c>
      <c r="F11" s="86">
        <v>263</v>
      </c>
      <c r="G11" s="88">
        <v>53245</v>
      </c>
      <c r="H11" s="87">
        <v>5102</v>
      </c>
      <c r="I11" s="87">
        <v>777</v>
      </c>
      <c r="J11" s="88">
        <v>59122</v>
      </c>
      <c r="K11" s="87">
        <v>-39946</v>
      </c>
      <c r="L11" s="87">
        <v>4910</v>
      </c>
    </row>
    <row r="12" spans="1:12">
      <c r="A12" s="89">
        <v>34700</v>
      </c>
      <c r="B12" s="90">
        <v>13217</v>
      </c>
      <c r="C12" s="91">
        <v>19091</v>
      </c>
      <c r="D12" s="90">
        <v>8926</v>
      </c>
      <c r="E12" s="90">
        <v>10902</v>
      </c>
      <c r="F12" s="90">
        <v>305</v>
      </c>
      <c r="G12" s="92">
        <v>52441</v>
      </c>
      <c r="H12" s="91">
        <v>5398</v>
      </c>
      <c r="I12" s="91">
        <v>705</v>
      </c>
      <c r="J12" s="92">
        <v>58544</v>
      </c>
      <c r="K12" s="91">
        <v>-39332</v>
      </c>
      <c r="L12" s="91">
        <v>4937</v>
      </c>
    </row>
    <row r="13" spans="1:12">
      <c r="A13" s="85">
        <v>35065</v>
      </c>
      <c r="B13" s="86">
        <v>13200</v>
      </c>
      <c r="C13" s="87">
        <v>18835</v>
      </c>
      <c r="D13" s="86">
        <v>9012</v>
      </c>
      <c r="E13" s="86">
        <v>14853</v>
      </c>
      <c r="F13" s="86">
        <v>290</v>
      </c>
      <c r="G13" s="88">
        <v>56190</v>
      </c>
      <c r="H13" s="87">
        <v>5188</v>
      </c>
      <c r="I13" s="87">
        <v>665</v>
      </c>
      <c r="J13" s="88">
        <v>62044</v>
      </c>
      <c r="K13" s="87">
        <v>-40129</v>
      </c>
      <c r="L13" s="87">
        <v>5183</v>
      </c>
    </row>
    <row r="14" spans="1:12">
      <c r="A14" s="89">
        <v>35431</v>
      </c>
      <c r="B14" s="90">
        <v>13517</v>
      </c>
      <c r="C14" s="91">
        <v>19087</v>
      </c>
      <c r="D14" s="90">
        <v>8261</v>
      </c>
      <c r="E14" s="90">
        <v>10588</v>
      </c>
      <c r="F14" s="90">
        <v>286</v>
      </c>
      <c r="G14" s="92">
        <v>51739</v>
      </c>
      <c r="H14" s="91">
        <v>5041</v>
      </c>
      <c r="I14" s="91">
        <v>610</v>
      </c>
      <c r="J14" s="92">
        <v>57390</v>
      </c>
      <c r="K14" s="91">
        <v>-41918</v>
      </c>
      <c r="L14" s="91">
        <v>5908</v>
      </c>
    </row>
    <row r="15" spans="1:12">
      <c r="A15" s="85">
        <v>35796</v>
      </c>
      <c r="B15" s="86">
        <v>12843</v>
      </c>
      <c r="C15" s="87">
        <v>19393</v>
      </c>
      <c r="D15" s="86">
        <v>8195</v>
      </c>
      <c r="E15" s="86">
        <v>11746</v>
      </c>
      <c r="F15" s="86">
        <v>305</v>
      </c>
      <c r="G15" s="88">
        <v>52482</v>
      </c>
      <c r="H15" s="87">
        <v>5128</v>
      </c>
      <c r="I15" s="87">
        <v>483</v>
      </c>
      <c r="J15" s="88">
        <v>58091</v>
      </c>
      <c r="K15" s="87">
        <v>-41200</v>
      </c>
      <c r="L15" s="87">
        <v>6690</v>
      </c>
    </row>
    <row r="16" spans="1:12">
      <c r="A16" s="89">
        <v>36161</v>
      </c>
      <c r="B16" s="90">
        <v>11867</v>
      </c>
      <c r="C16" s="91">
        <v>19685</v>
      </c>
      <c r="D16" s="90">
        <v>7763</v>
      </c>
      <c r="E16" s="90">
        <v>10052</v>
      </c>
      <c r="F16" s="90">
        <v>305</v>
      </c>
      <c r="G16" s="92">
        <v>49672</v>
      </c>
      <c r="H16" s="91">
        <v>5098</v>
      </c>
      <c r="I16" s="91">
        <v>410</v>
      </c>
      <c r="J16" s="92">
        <v>55180</v>
      </c>
      <c r="K16" s="91">
        <v>-39342</v>
      </c>
      <c r="L16" s="91">
        <v>6788</v>
      </c>
    </row>
    <row r="17" spans="1:12">
      <c r="A17" s="85">
        <v>36526</v>
      </c>
      <c r="B17" s="86">
        <v>12296</v>
      </c>
      <c r="C17" s="87">
        <v>19434</v>
      </c>
      <c r="D17" s="86">
        <v>7679</v>
      </c>
      <c r="E17" s="86">
        <v>8467</v>
      </c>
      <c r="F17" s="86">
        <v>356</v>
      </c>
      <c r="G17" s="88">
        <v>48232</v>
      </c>
      <c r="H17" s="87">
        <v>5281</v>
      </c>
      <c r="I17" s="87">
        <v>400</v>
      </c>
      <c r="J17" s="88">
        <v>53913</v>
      </c>
      <c r="K17" s="87">
        <v>-41053</v>
      </c>
      <c r="L17" s="87">
        <v>6697</v>
      </c>
    </row>
    <row r="18" spans="1:12">
      <c r="A18" s="89">
        <v>36892</v>
      </c>
      <c r="B18" s="90">
        <v>12295</v>
      </c>
      <c r="C18" s="91">
        <v>19651</v>
      </c>
      <c r="D18" s="90">
        <v>6867</v>
      </c>
      <c r="E18" s="90">
        <v>9883</v>
      </c>
      <c r="F18" s="90">
        <v>320</v>
      </c>
      <c r="G18" s="92">
        <v>49016</v>
      </c>
      <c r="H18" s="91">
        <v>5376</v>
      </c>
      <c r="I18" s="91">
        <v>276</v>
      </c>
      <c r="J18" s="92">
        <v>54669</v>
      </c>
      <c r="K18" s="91">
        <v>-38802</v>
      </c>
      <c r="L18" s="91">
        <v>6526</v>
      </c>
    </row>
    <row r="19" spans="1:12">
      <c r="A19" s="85">
        <v>37257</v>
      </c>
      <c r="B19" s="86">
        <v>12222</v>
      </c>
      <c r="C19" s="87">
        <v>20232</v>
      </c>
      <c r="D19" s="86">
        <v>6338</v>
      </c>
      <c r="E19" s="86">
        <v>10810</v>
      </c>
      <c r="F19" s="86">
        <v>307</v>
      </c>
      <c r="G19" s="88">
        <v>49909</v>
      </c>
      <c r="H19" s="87">
        <v>5486</v>
      </c>
      <c r="I19" s="87">
        <v>319</v>
      </c>
      <c r="J19" s="88">
        <v>55714</v>
      </c>
      <c r="K19" s="87">
        <v>-41108</v>
      </c>
      <c r="L19" s="87">
        <v>5715</v>
      </c>
    </row>
    <row r="20" spans="1:12">
      <c r="A20" s="89">
        <v>37622</v>
      </c>
      <c r="B20" s="90">
        <v>11955</v>
      </c>
      <c r="C20" s="91">
        <v>20541</v>
      </c>
      <c r="D20" s="90">
        <v>6057</v>
      </c>
      <c r="E20" s="90">
        <v>12003</v>
      </c>
      <c r="F20" s="90">
        <v>322</v>
      </c>
      <c r="G20" s="92">
        <v>50878</v>
      </c>
      <c r="H20" s="91">
        <v>5222</v>
      </c>
      <c r="I20" s="91">
        <v>300</v>
      </c>
      <c r="J20" s="92">
        <v>56400</v>
      </c>
      <c r="K20" s="91">
        <v>-39853</v>
      </c>
      <c r="L20" s="91">
        <v>7086</v>
      </c>
    </row>
    <row r="21" spans="1:12">
      <c r="A21" s="85">
        <v>37987</v>
      </c>
      <c r="B21" s="86">
        <v>11701</v>
      </c>
      <c r="C21" s="87">
        <v>20888</v>
      </c>
      <c r="D21" s="86">
        <v>5799</v>
      </c>
      <c r="E21" s="86">
        <v>11247</v>
      </c>
      <c r="F21" s="86">
        <v>315</v>
      </c>
      <c r="G21" s="88">
        <v>49950</v>
      </c>
      <c r="H21" s="87">
        <v>5557</v>
      </c>
      <c r="I21" s="87">
        <v>279</v>
      </c>
      <c r="J21" s="88">
        <v>55786</v>
      </c>
      <c r="K21" s="87">
        <v>-36503</v>
      </c>
      <c r="L21" s="87">
        <v>8274</v>
      </c>
    </row>
    <row r="22" spans="1:12">
      <c r="A22" s="89">
        <v>38353</v>
      </c>
      <c r="B22" s="90">
        <v>11052</v>
      </c>
      <c r="C22" s="91">
        <v>21143</v>
      </c>
      <c r="D22" s="90">
        <v>4687</v>
      </c>
      <c r="E22" s="90">
        <v>10365</v>
      </c>
      <c r="F22" s="90">
        <v>316</v>
      </c>
      <c r="G22" s="92">
        <v>47563</v>
      </c>
      <c r="H22" s="91">
        <v>5400</v>
      </c>
      <c r="I22" s="91">
        <v>223</v>
      </c>
      <c r="J22" s="92">
        <v>53187</v>
      </c>
      <c r="K22" s="91">
        <v>-36347</v>
      </c>
      <c r="L22" s="91">
        <v>8576</v>
      </c>
    </row>
    <row r="23" spans="1:12">
      <c r="A23" s="85">
        <v>38718</v>
      </c>
      <c r="B23" s="86">
        <v>11284</v>
      </c>
      <c r="C23" s="87">
        <v>20952</v>
      </c>
      <c r="D23" s="86">
        <v>4114</v>
      </c>
      <c r="E23" s="86">
        <v>10087</v>
      </c>
      <c r="F23" s="86">
        <v>859</v>
      </c>
      <c r="G23" s="88">
        <v>47296</v>
      </c>
      <c r="H23" s="87">
        <v>5381</v>
      </c>
      <c r="I23" s="87">
        <v>247</v>
      </c>
      <c r="J23" s="88">
        <v>52924</v>
      </c>
      <c r="K23" s="87">
        <v>-35106</v>
      </c>
      <c r="L23" s="87">
        <v>9146</v>
      </c>
    </row>
    <row r="24" spans="1:12">
      <c r="A24" s="89">
        <v>39083</v>
      </c>
      <c r="B24" s="90">
        <v>10787</v>
      </c>
      <c r="C24" s="91">
        <v>21037</v>
      </c>
      <c r="D24" s="90">
        <v>3764</v>
      </c>
      <c r="E24" s="90">
        <v>9674</v>
      </c>
      <c r="F24" s="90">
        <v>897</v>
      </c>
      <c r="G24" s="92">
        <v>46159</v>
      </c>
      <c r="H24" s="91">
        <v>5481</v>
      </c>
      <c r="I24" s="91">
        <v>257</v>
      </c>
      <c r="J24" s="92">
        <v>51897</v>
      </c>
      <c r="K24" s="91">
        <v>-34312</v>
      </c>
      <c r="L24" s="91">
        <v>9553</v>
      </c>
    </row>
    <row r="25" spans="1:12">
      <c r="A25" s="93">
        <v>39448</v>
      </c>
      <c r="B25" s="94">
        <v>9902</v>
      </c>
      <c r="C25" s="95">
        <v>20508</v>
      </c>
      <c r="D25" s="94">
        <v>3362</v>
      </c>
      <c r="E25" s="94">
        <v>9627</v>
      </c>
      <c r="F25" s="94">
        <v>892</v>
      </c>
      <c r="G25" s="96">
        <v>44291</v>
      </c>
      <c r="H25" s="95">
        <v>5414</v>
      </c>
      <c r="I25" s="95">
        <v>161</v>
      </c>
      <c r="J25" s="96">
        <v>49876</v>
      </c>
      <c r="K25" s="95">
        <v>-34019</v>
      </c>
      <c r="L25" s="95">
        <v>9345</v>
      </c>
    </row>
    <row r="26" spans="1:12">
      <c r="A26" s="89">
        <v>39814</v>
      </c>
      <c r="B26" s="90">
        <v>8237</v>
      </c>
      <c r="C26" s="91">
        <v>20160</v>
      </c>
      <c r="D26" s="90">
        <v>3311</v>
      </c>
      <c r="E26" s="90">
        <v>10005</v>
      </c>
      <c r="F26" s="90">
        <v>912</v>
      </c>
      <c r="G26" s="92">
        <v>42625</v>
      </c>
      <c r="H26" s="91">
        <v>3749</v>
      </c>
      <c r="I26" s="91">
        <v>246</v>
      </c>
      <c r="J26" s="92">
        <v>46621</v>
      </c>
      <c r="K26" s="91">
        <v>-41769</v>
      </c>
      <c r="L26" s="91">
        <v>9274</v>
      </c>
    </row>
    <row r="27" spans="1:12">
      <c r="A27" s="85"/>
      <c r="B27" s="86"/>
      <c r="C27" s="87"/>
      <c r="D27" s="86"/>
      <c r="E27" s="86"/>
      <c r="F27" s="86"/>
      <c r="G27" s="88"/>
      <c r="H27" s="87"/>
      <c r="I27" s="87"/>
      <c r="J27" s="641"/>
      <c r="K27" s="87"/>
      <c r="L27" s="87"/>
    </row>
    <row r="28" spans="1:12">
      <c r="A28" s="97" t="s">
        <v>120</v>
      </c>
      <c r="B28" s="86"/>
      <c r="C28" s="87"/>
      <c r="D28" s="86"/>
      <c r="E28" s="86"/>
      <c r="F28" s="86"/>
      <c r="G28" s="88"/>
      <c r="H28" s="87"/>
      <c r="I28" s="87"/>
      <c r="J28" s="641"/>
      <c r="K28" s="87"/>
      <c r="L28" s="87"/>
    </row>
    <row r="29" spans="1:12">
      <c r="A29" s="97" t="s">
        <v>121</v>
      </c>
      <c r="B29" s="86"/>
      <c r="C29" s="87"/>
      <c r="D29" s="86"/>
      <c r="E29" s="86"/>
      <c r="F29" s="86"/>
      <c r="G29" s="88"/>
      <c r="H29" s="87"/>
      <c r="I29" s="87"/>
      <c r="J29" s="88"/>
      <c r="K29" s="87"/>
      <c r="L29" s="87"/>
    </row>
    <row r="30" spans="1:12">
      <c r="A30" s="97" t="s">
        <v>401</v>
      </c>
    </row>
    <row r="31" spans="1:12" ht="15">
      <c r="A31" s="97" t="s">
        <v>442</v>
      </c>
    </row>
    <row r="32" spans="1:12" ht="15">
      <c r="A32" s="97" t="s">
        <v>444</v>
      </c>
    </row>
    <row r="33" spans="1:1" ht="15">
      <c r="A33" s="97" t="s">
        <v>443</v>
      </c>
    </row>
    <row r="34" spans="1:1" ht="15">
      <c r="A34" s="97" t="s">
        <v>477</v>
      </c>
    </row>
  </sheetData>
  <mergeCells count="1">
    <mergeCell ref="A3:L3"/>
  </mergeCells>
  <pageMargins left="0.70866141732283472" right="0.70866141732283472" top="0.74803149606299213" bottom="0.74803149606299213" header="0.31496062992125984" footer="0.31496062992125984"/>
  <pageSetup paperSize="9" scale="84" orientation="portrait" r:id="rId1"/>
  <headerFooter>
    <oddHeader>&amp;L&amp;G</oddHead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3"/>
  <sheetViews>
    <sheetView topLeftCell="A16" zoomScaleNormal="100" workbookViewId="0">
      <selection activeCell="A28" sqref="A28:A32"/>
    </sheetView>
  </sheetViews>
  <sheetFormatPr defaultColWidth="6.28515625" defaultRowHeight="12.75"/>
  <cols>
    <col min="1" max="1" width="4.7109375" style="377" customWidth="1"/>
    <col min="2" max="10" width="10.140625" style="395" customWidth="1"/>
    <col min="11" max="16384" width="6.28515625" style="360"/>
  </cols>
  <sheetData>
    <row r="3" spans="1:10" ht="15.75">
      <c r="A3" s="728" t="s">
        <v>378</v>
      </c>
      <c r="B3" s="728"/>
      <c r="C3" s="728"/>
      <c r="D3" s="728"/>
      <c r="E3" s="728"/>
      <c r="F3" s="728"/>
      <c r="G3" s="728"/>
      <c r="H3" s="728"/>
      <c r="I3" s="728"/>
      <c r="J3" s="728"/>
    </row>
    <row r="4" spans="1:10">
      <c r="B4" s="554"/>
      <c r="C4" s="555"/>
      <c r="D4" s="555"/>
      <c r="E4" s="555"/>
      <c r="F4" s="555"/>
      <c r="H4" s="556"/>
      <c r="I4" s="556"/>
      <c r="J4" s="557"/>
    </row>
    <row r="5" spans="1:10" s="561" customFormat="1" ht="72.75" customHeight="1">
      <c r="A5" s="558" t="s">
        <v>107</v>
      </c>
      <c r="B5" s="559" t="s">
        <v>379</v>
      </c>
      <c r="C5" s="559" t="s">
        <v>380</v>
      </c>
      <c r="D5" s="559" t="s">
        <v>381</v>
      </c>
      <c r="E5" s="559" t="s">
        <v>382</v>
      </c>
      <c r="F5" s="559" t="s">
        <v>383</v>
      </c>
      <c r="G5" s="560" t="s">
        <v>113</v>
      </c>
      <c r="H5" s="559" t="s">
        <v>384</v>
      </c>
      <c r="I5" s="560" t="s">
        <v>385</v>
      </c>
      <c r="J5" s="559" t="s">
        <v>386</v>
      </c>
    </row>
    <row r="6" spans="1:10">
      <c r="A6" s="562">
        <v>1990</v>
      </c>
      <c r="B6" s="563">
        <v>21.344874228825802</v>
      </c>
      <c r="C6" s="563">
        <v>11.821386318</v>
      </c>
      <c r="D6" s="563">
        <v>14.764337277199992</v>
      </c>
      <c r="E6" s="563">
        <v>19.034894794634099</v>
      </c>
      <c r="F6" s="563">
        <v>4.2925645874671599</v>
      </c>
      <c r="G6" s="564">
        <v>71.258057206127049</v>
      </c>
      <c r="H6" s="563">
        <v>33.905278067974763</v>
      </c>
      <c r="I6" s="564">
        <v>105.16333527410181</v>
      </c>
      <c r="J6" s="563">
        <v>33.045450229000004</v>
      </c>
    </row>
    <row r="7" spans="1:10">
      <c r="A7" s="565">
        <v>1991</v>
      </c>
      <c r="B7" s="566">
        <v>21.41903583139166</v>
      </c>
      <c r="C7" s="566">
        <v>9.0119929039999995</v>
      </c>
      <c r="D7" s="566">
        <v>13.96346488752342</v>
      </c>
      <c r="E7" s="566">
        <v>21.96639035955511</v>
      </c>
      <c r="F7" s="566">
        <v>3.8000856288551299</v>
      </c>
      <c r="G7" s="567">
        <v>70.160969611325314</v>
      </c>
      <c r="H7" s="566">
        <v>31.23981224089934</v>
      </c>
      <c r="I7" s="567">
        <v>101.40078185222465</v>
      </c>
      <c r="J7" s="566">
        <v>40.038944721</v>
      </c>
    </row>
    <row r="8" spans="1:10">
      <c r="A8" s="562">
        <v>1992</v>
      </c>
      <c r="B8" s="563">
        <v>17.460129465024419</v>
      </c>
      <c r="C8" s="563">
        <v>8.0337965550000003</v>
      </c>
      <c r="D8" s="563">
        <v>12.076591609489968</v>
      </c>
      <c r="E8" s="563">
        <v>21.3999123015886</v>
      </c>
      <c r="F8" s="563">
        <v>5.0224741638664803</v>
      </c>
      <c r="G8" s="564">
        <v>63.992904094969461</v>
      </c>
      <c r="H8" s="563">
        <v>30.299248777196198</v>
      </c>
      <c r="I8" s="564">
        <v>94.292152872165659</v>
      </c>
      <c r="J8" s="563">
        <v>45.272585900000003</v>
      </c>
    </row>
    <row r="9" spans="1:10">
      <c r="A9" s="565">
        <v>1993</v>
      </c>
      <c r="B9" s="566">
        <v>16.802565997394002</v>
      </c>
      <c r="C9" s="566">
        <v>5.2388914800000013</v>
      </c>
      <c r="D9" s="566">
        <v>7.7268810578133911</v>
      </c>
      <c r="E9" s="566">
        <v>18.37387909474791</v>
      </c>
      <c r="F9" s="566">
        <v>5.0341566696215407</v>
      </c>
      <c r="G9" s="567">
        <v>53.176374299576842</v>
      </c>
      <c r="H9" s="566">
        <v>29.145793005125974</v>
      </c>
      <c r="I9" s="567">
        <v>82.322167304702816</v>
      </c>
      <c r="J9" s="566">
        <v>45.765054026999998</v>
      </c>
    </row>
    <row r="10" spans="1:10">
      <c r="A10" s="562">
        <v>1994</v>
      </c>
      <c r="B10" s="563">
        <v>18.258779407829021</v>
      </c>
      <c r="C10" s="563">
        <v>5.1063042139999997</v>
      </c>
      <c r="D10" s="563">
        <v>7.4414504518041813</v>
      </c>
      <c r="E10" s="563">
        <v>17.55997041550372</v>
      </c>
      <c r="F10" s="563">
        <v>3.3699907080355502</v>
      </c>
      <c r="G10" s="564">
        <v>51.736495197172474</v>
      </c>
      <c r="H10" s="563">
        <v>28.428913357940434</v>
      </c>
      <c r="I10" s="564">
        <v>80.165408555112904</v>
      </c>
      <c r="J10" s="563">
        <v>53.836934816000003</v>
      </c>
    </row>
    <row r="11" spans="1:10">
      <c r="A11" s="565">
        <v>1995</v>
      </c>
      <c r="B11" s="566">
        <v>16.501231781871738</v>
      </c>
      <c r="C11" s="566">
        <v>4.8029742679999998</v>
      </c>
      <c r="D11" s="566">
        <v>6.5589738307949395</v>
      </c>
      <c r="E11" s="566">
        <v>12.922913599583969</v>
      </c>
      <c r="F11" s="566">
        <v>1.0922452831063101</v>
      </c>
      <c r="G11" s="567">
        <v>41.878338763356957</v>
      </c>
      <c r="H11" s="566">
        <v>27.060693301294066</v>
      </c>
      <c r="I11" s="567">
        <v>68.93903206465103</v>
      </c>
      <c r="J11" s="566">
        <v>53.381496841000008</v>
      </c>
    </row>
    <row r="12" spans="1:10">
      <c r="A12" s="562">
        <v>1996</v>
      </c>
      <c r="B12" s="563">
        <v>12.95833677589491</v>
      </c>
      <c r="C12" s="563">
        <v>3.6096361780000006</v>
      </c>
      <c r="D12" s="563">
        <v>5.2010917004276198</v>
      </c>
      <c r="E12" s="563">
        <v>17.86191814802412</v>
      </c>
      <c r="F12" s="563">
        <v>1.1381294174035621</v>
      </c>
      <c r="G12" s="564">
        <v>40.769112219750212</v>
      </c>
      <c r="H12" s="563">
        <v>26.158341240298437</v>
      </c>
      <c r="I12" s="564">
        <v>66.927453460048653</v>
      </c>
      <c r="J12" s="563">
        <v>52.017751145999995</v>
      </c>
    </row>
    <row r="13" spans="1:10">
      <c r="A13" s="565">
        <v>1997</v>
      </c>
      <c r="B13" s="566">
        <v>12.71013006985139</v>
      </c>
      <c r="C13" s="566">
        <v>3.8858985700000002</v>
      </c>
      <c r="D13" s="566">
        <v>4.6329553944845197</v>
      </c>
      <c r="E13" s="566">
        <v>11.055352966611849</v>
      </c>
      <c r="F13" s="566">
        <v>0.83858114113525006</v>
      </c>
      <c r="G13" s="567">
        <v>33.122918142083009</v>
      </c>
      <c r="H13" s="566">
        <v>26.651297004142464</v>
      </c>
      <c r="I13" s="567">
        <v>59.774215146225472</v>
      </c>
      <c r="J13" s="566">
        <v>60.402079547</v>
      </c>
    </row>
    <row r="14" spans="1:10">
      <c r="A14" s="562">
        <v>1998</v>
      </c>
      <c r="B14" s="563">
        <v>11.29145835597653</v>
      </c>
      <c r="C14" s="563">
        <v>4.2347747520000008</v>
      </c>
      <c r="D14" s="563">
        <v>4.1987351825422499</v>
      </c>
      <c r="E14" s="563">
        <v>12.053432312726889</v>
      </c>
      <c r="F14" s="563">
        <v>0.83801444693100402</v>
      </c>
      <c r="G14" s="564">
        <v>32.616415050176677</v>
      </c>
      <c r="H14" s="563">
        <v>23.763418845137622</v>
      </c>
      <c r="I14" s="564">
        <v>56.379833895314299</v>
      </c>
      <c r="J14" s="563">
        <v>66.506369762000006</v>
      </c>
    </row>
    <row r="15" spans="1:10">
      <c r="A15" s="565">
        <v>1999</v>
      </c>
      <c r="B15" s="566">
        <v>9.6471710181513597</v>
      </c>
      <c r="C15" s="566">
        <v>4.2669334160000005</v>
      </c>
      <c r="D15" s="566">
        <v>3.7347220806410002</v>
      </c>
      <c r="E15" s="566">
        <v>9.4525160717727683</v>
      </c>
      <c r="F15" s="566">
        <v>0.78471866463225204</v>
      </c>
      <c r="G15" s="567">
        <v>27.886061251197383</v>
      </c>
      <c r="H15" s="566">
        <v>18.800220067888858</v>
      </c>
      <c r="I15" s="567">
        <v>46.686281319086241</v>
      </c>
      <c r="J15" s="566">
        <v>66.801296878999992</v>
      </c>
    </row>
    <row r="16" spans="1:10">
      <c r="A16" s="562">
        <v>2000</v>
      </c>
      <c r="B16" s="563">
        <v>7.6593242128029662</v>
      </c>
      <c r="C16" s="563">
        <v>3.7363017369999998</v>
      </c>
      <c r="D16" s="563">
        <v>3.1617769355874401</v>
      </c>
      <c r="E16" s="563">
        <v>7.3674300527734893</v>
      </c>
      <c r="F16" s="563">
        <v>0.81454284989781001</v>
      </c>
      <c r="G16" s="564">
        <v>22.739375788061704</v>
      </c>
      <c r="H16" s="563">
        <v>18.948695894792863</v>
      </c>
      <c r="I16" s="564">
        <v>41.68807168285457</v>
      </c>
      <c r="J16" s="563">
        <v>63.220115317999998</v>
      </c>
    </row>
    <row r="17" spans="1:10">
      <c r="A17" s="565">
        <v>2001</v>
      </c>
      <c r="B17" s="566">
        <v>7.5811728577719313</v>
      </c>
      <c r="C17" s="566">
        <v>3.496917512</v>
      </c>
      <c r="D17" s="566">
        <v>2.5789818929334603</v>
      </c>
      <c r="E17" s="566">
        <v>8.6961783135505595</v>
      </c>
      <c r="F17" s="566">
        <v>0.80743366259449001</v>
      </c>
      <c r="G17" s="567">
        <v>23.160684238850443</v>
      </c>
      <c r="H17" s="566">
        <v>17.536729968478394</v>
      </c>
      <c r="I17" s="567">
        <v>40.697414207328833</v>
      </c>
      <c r="J17" s="566">
        <v>62.206371937999997</v>
      </c>
    </row>
    <row r="18" spans="1:10">
      <c r="A18" s="562">
        <v>2002</v>
      </c>
      <c r="B18" s="563">
        <v>6.8564682429239534</v>
      </c>
      <c r="C18" s="563">
        <v>3.5506775269999995</v>
      </c>
      <c r="D18" s="563">
        <v>2.422436485</v>
      </c>
      <c r="E18" s="563">
        <v>9.5388676282688589</v>
      </c>
      <c r="F18" s="563">
        <v>0.85412934385227002</v>
      </c>
      <c r="G18" s="564">
        <v>23.222579227045085</v>
      </c>
      <c r="H18" s="563">
        <v>17.276788056238967</v>
      </c>
      <c r="I18" s="564">
        <v>40.499367283284052</v>
      </c>
      <c r="J18" s="563">
        <v>54.209155011999997</v>
      </c>
    </row>
    <row r="19" spans="1:10">
      <c r="A19" s="565">
        <v>2003</v>
      </c>
      <c r="B19" s="566">
        <v>6.0543371485448949</v>
      </c>
      <c r="C19" s="566">
        <v>4.6401928299999993</v>
      </c>
      <c r="D19" s="566">
        <v>2.37810614930638</v>
      </c>
      <c r="E19" s="566">
        <v>10.602914022824329</v>
      </c>
      <c r="F19" s="566">
        <v>0.95631027786492995</v>
      </c>
      <c r="G19" s="567">
        <v>24.631860428540534</v>
      </c>
      <c r="H19" s="566">
        <v>16.776501500171779</v>
      </c>
      <c r="I19" s="567">
        <v>41.40836192871231</v>
      </c>
      <c r="J19" s="566">
        <v>73.807607399000005</v>
      </c>
    </row>
    <row r="20" spans="1:10">
      <c r="A20" s="562">
        <v>2004</v>
      </c>
      <c r="B20" s="563">
        <v>5.8022686358554996</v>
      </c>
      <c r="C20" s="563">
        <v>4.4660225230000004</v>
      </c>
      <c r="D20" s="563">
        <v>2.2587802799999999</v>
      </c>
      <c r="E20" s="563">
        <v>9.7834004752110193</v>
      </c>
      <c r="F20" s="563">
        <v>1.02815041885178</v>
      </c>
      <c r="G20" s="564">
        <v>23.338622332918298</v>
      </c>
      <c r="H20" s="563">
        <v>13.643891309969479</v>
      </c>
      <c r="I20" s="564">
        <v>36.982513642887781</v>
      </c>
      <c r="J20" s="563">
        <v>89.062057533000001</v>
      </c>
    </row>
    <row r="21" spans="1:10">
      <c r="A21" s="565">
        <v>2005</v>
      </c>
      <c r="B21" s="566">
        <v>5.5449353117506499</v>
      </c>
      <c r="C21" s="566">
        <v>4.3105890320000002</v>
      </c>
      <c r="D21" s="566">
        <v>1.9057001018304001</v>
      </c>
      <c r="E21" s="566">
        <v>9.2320349713830101</v>
      </c>
      <c r="F21" s="566">
        <v>1.0819161007954801</v>
      </c>
      <c r="G21" s="567">
        <v>22.07517551775954</v>
      </c>
      <c r="H21" s="566">
        <v>13.897875555146655</v>
      </c>
      <c r="I21" s="567">
        <v>35.973051072906195</v>
      </c>
      <c r="J21" s="566">
        <v>89.022106156999996</v>
      </c>
    </row>
    <row r="22" spans="1:10">
      <c r="A22" s="562">
        <v>2006</v>
      </c>
      <c r="B22" s="563">
        <v>5.9524246454855003</v>
      </c>
      <c r="C22" s="563">
        <v>3.0895339640000006</v>
      </c>
      <c r="D22" s="563">
        <v>1.6459682694244</v>
      </c>
      <c r="E22" s="563">
        <v>8.9821222302109334</v>
      </c>
      <c r="F22" s="563">
        <v>1.6561595958162401</v>
      </c>
      <c r="G22" s="564">
        <v>21.326208704937077</v>
      </c>
      <c r="H22" s="563">
        <v>14.38529064938179</v>
      </c>
      <c r="I22" s="564">
        <v>35.711499354318867</v>
      </c>
      <c r="J22" s="563">
        <v>77.476945558999986</v>
      </c>
    </row>
    <row r="23" spans="1:10">
      <c r="A23" s="565">
        <v>2007</v>
      </c>
      <c r="B23" s="566">
        <v>5.4721214617534981</v>
      </c>
      <c r="C23" s="566">
        <v>1.743143756</v>
      </c>
      <c r="D23" s="566">
        <v>1.48109257835274</v>
      </c>
      <c r="E23" s="566">
        <v>8.408229379961325</v>
      </c>
      <c r="F23" s="566">
        <v>1.2972188147698001</v>
      </c>
      <c r="G23" s="567">
        <v>18.40180599083736</v>
      </c>
      <c r="H23" s="566">
        <v>14.311246754153828</v>
      </c>
      <c r="I23" s="567">
        <v>32.713052744991188</v>
      </c>
      <c r="J23" s="566">
        <v>57.280994162000006</v>
      </c>
    </row>
    <row r="24" spans="1:10">
      <c r="A24" s="562">
        <v>2008</v>
      </c>
      <c r="B24" s="563">
        <v>5.0067177864924908</v>
      </c>
      <c r="C24" s="563">
        <v>1.4381262019999999</v>
      </c>
      <c r="D24" s="563">
        <v>1.32342627805099</v>
      </c>
      <c r="E24" s="563">
        <v>8.2108014205615287</v>
      </c>
      <c r="F24" s="563">
        <v>0.76228499552297002</v>
      </c>
      <c r="G24" s="564">
        <v>16.74135668262798</v>
      </c>
      <c r="H24" s="563">
        <v>13.687842011858221</v>
      </c>
      <c r="I24" s="564">
        <v>30.429198694486203</v>
      </c>
      <c r="J24" s="563">
        <v>51.568960108999995</v>
      </c>
    </row>
    <row r="25" spans="1:10">
      <c r="A25" s="568">
        <v>2009</v>
      </c>
      <c r="B25" s="569">
        <v>4.43266665199668</v>
      </c>
      <c r="C25" s="569">
        <v>2.5132726980000002</v>
      </c>
      <c r="D25" s="569">
        <v>1.35930897647545</v>
      </c>
      <c r="E25" s="569">
        <v>9.0339573110453486</v>
      </c>
      <c r="F25" s="569">
        <v>1.0095447088965599</v>
      </c>
      <c r="G25" s="570">
        <v>18.34875034641404</v>
      </c>
      <c r="H25" s="569">
        <v>11.572911095243951</v>
      </c>
      <c r="I25" s="570">
        <v>29.921661441657989</v>
      </c>
      <c r="J25" s="569">
        <v>54.024541173999999</v>
      </c>
    </row>
    <row r="27" spans="1:10">
      <c r="A27" s="643" t="s">
        <v>387</v>
      </c>
    </row>
    <row r="28" spans="1:10">
      <c r="A28" s="97" t="s">
        <v>401</v>
      </c>
      <c r="B28" s="78"/>
      <c r="C28" s="78"/>
      <c r="D28" s="78"/>
      <c r="E28" s="78"/>
      <c r="F28" s="78"/>
      <c r="G28" s="78"/>
    </row>
    <row r="29" spans="1:10" ht="15">
      <c r="A29" s="97" t="s">
        <v>445</v>
      </c>
      <c r="B29" s="78"/>
      <c r="C29" s="78"/>
      <c r="D29" s="78"/>
      <c r="E29" s="78"/>
      <c r="F29" s="78"/>
      <c r="G29" s="78"/>
    </row>
    <row r="30" spans="1:10" ht="15">
      <c r="A30" s="360" t="s">
        <v>446</v>
      </c>
      <c r="B30" s="360"/>
      <c r="C30" s="78"/>
      <c r="D30" s="78"/>
      <c r="E30" s="78"/>
      <c r="F30" s="78"/>
      <c r="G30" s="78"/>
    </row>
    <row r="31" spans="1:10" ht="15">
      <c r="A31" s="97" t="s">
        <v>448</v>
      </c>
      <c r="B31" s="360"/>
      <c r="C31" s="78"/>
      <c r="D31" s="78"/>
      <c r="E31" s="78"/>
      <c r="F31" s="78"/>
      <c r="G31" s="78"/>
    </row>
    <row r="32" spans="1:10" ht="15">
      <c r="A32" s="97" t="s">
        <v>447</v>
      </c>
      <c r="B32" s="78"/>
      <c r="C32" s="643"/>
      <c r="D32" s="643"/>
      <c r="E32" s="643"/>
      <c r="F32" s="643"/>
      <c r="G32" s="643"/>
      <c r="H32" s="643"/>
      <c r="I32" s="643"/>
      <c r="J32" s="643"/>
    </row>
    <row r="33" spans="1:10" ht="13.9" hidden="1" customHeight="1">
      <c r="A33" s="643"/>
      <c r="B33" s="643"/>
      <c r="C33" s="643"/>
      <c r="D33" s="643"/>
      <c r="E33" s="643"/>
      <c r="F33" s="643"/>
      <c r="G33" s="643"/>
      <c r="H33" s="643"/>
      <c r="I33" s="643"/>
      <c r="J33" s="643"/>
    </row>
  </sheetData>
  <mergeCells count="1">
    <mergeCell ref="A3:J3"/>
  </mergeCells>
  <pageMargins left="0.70866141732283472" right="0.70866141732283472" top="0.74803149606299213" bottom="0.74803149606299213" header="0.31496062992125984" footer="0.31496062992125984"/>
  <pageSetup paperSize="9" scale="91" orientation="portrait" r:id="rId1"/>
  <headerFooter>
    <oddHeader>&amp;L&amp;G</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4"/>
  <sheetViews>
    <sheetView topLeftCell="A13" zoomScaleNormal="100" workbookViewId="0">
      <selection activeCell="H27" sqref="H27"/>
    </sheetView>
  </sheetViews>
  <sheetFormatPr defaultColWidth="8" defaultRowHeight="12.75"/>
  <cols>
    <col min="1" max="1" width="4.7109375" style="377" customWidth="1"/>
    <col min="2" max="10" width="10.140625" style="395" customWidth="1"/>
    <col min="11" max="16384" width="8" style="360"/>
  </cols>
  <sheetData>
    <row r="3" spans="1:10" ht="18.75">
      <c r="A3" s="571" t="s">
        <v>388</v>
      </c>
    </row>
    <row r="4" spans="1:10">
      <c r="C4" s="555"/>
      <c r="D4" s="555"/>
      <c r="E4" s="555"/>
      <c r="F4" s="555"/>
      <c r="G4" s="555"/>
      <c r="H4" s="572"/>
      <c r="I4" s="572"/>
      <c r="J4" s="572"/>
    </row>
    <row r="5" spans="1:10" ht="66">
      <c r="A5" s="573" t="s">
        <v>107</v>
      </c>
      <c r="B5" s="574" t="s">
        <v>379</v>
      </c>
      <c r="C5" s="559" t="s">
        <v>380</v>
      </c>
      <c r="D5" s="559" t="s">
        <v>381</v>
      </c>
      <c r="E5" s="559" t="s">
        <v>382</v>
      </c>
      <c r="F5" s="559" t="s">
        <v>383</v>
      </c>
      <c r="G5" s="575" t="s">
        <v>113</v>
      </c>
      <c r="H5" s="574" t="s">
        <v>384</v>
      </c>
      <c r="I5" s="575" t="s">
        <v>385</v>
      </c>
      <c r="J5" s="574" t="s">
        <v>386</v>
      </c>
    </row>
    <row r="6" spans="1:10">
      <c r="A6" s="576">
        <v>1990</v>
      </c>
      <c r="B6" s="577">
        <v>43.831624608724624</v>
      </c>
      <c r="C6" s="577">
        <v>192.84592986000001</v>
      </c>
      <c r="D6" s="577">
        <v>29.032210673599998</v>
      </c>
      <c r="E6" s="577">
        <v>17.012071724938771</v>
      </c>
      <c r="F6" s="577">
        <v>0.37797928983007001</v>
      </c>
      <c r="G6" s="578">
        <v>283.09981615709347</v>
      </c>
      <c r="H6" s="577">
        <v>19.837013895322595</v>
      </c>
      <c r="I6" s="578">
        <v>302.93683005241604</v>
      </c>
      <c r="J6" s="577">
        <v>51.824977000000004</v>
      </c>
    </row>
    <row r="7" spans="1:10">
      <c r="A7" s="579">
        <v>1991</v>
      </c>
      <c r="B7" s="580">
        <v>45.84693164638793</v>
      </c>
      <c r="C7" s="580">
        <v>195.33944523299999</v>
      </c>
      <c r="D7" s="580">
        <v>28.349813033445397</v>
      </c>
      <c r="E7" s="580">
        <v>19.410235436749407</v>
      </c>
      <c r="F7" s="580">
        <v>0.31089458750581001</v>
      </c>
      <c r="G7" s="581">
        <v>289.25731993708854</v>
      </c>
      <c r="H7" s="580">
        <v>18.77077333949839</v>
      </c>
      <c r="I7" s="581">
        <v>308.0280932765869</v>
      </c>
      <c r="J7" s="580">
        <v>60.440499000000003</v>
      </c>
    </row>
    <row r="8" spans="1:10">
      <c r="A8" s="576">
        <v>1992</v>
      </c>
      <c r="B8" s="577">
        <v>44.217456648502285</v>
      </c>
      <c r="C8" s="577">
        <v>184.87241769799999</v>
      </c>
      <c r="D8" s="577">
        <v>27.455276144435789</v>
      </c>
      <c r="E8" s="577">
        <v>18.724669353031672</v>
      </c>
      <c r="F8" s="577">
        <v>0.35432328200612007</v>
      </c>
      <c r="G8" s="578">
        <v>275.62414312597588</v>
      </c>
      <c r="H8" s="577">
        <v>18.301817247477871</v>
      </c>
      <c r="I8" s="578">
        <v>293.92596037345373</v>
      </c>
      <c r="J8" s="577">
        <v>67.217630999999997</v>
      </c>
    </row>
    <row r="9" spans="1:10">
      <c r="A9" s="579">
        <v>1993</v>
      </c>
      <c r="B9" s="580">
        <v>44.006631140858637</v>
      </c>
      <c r="C9" s="580">
        <v>166.28975740900003</v>
      </c>
      <c r="D9" s="580">
        <v>26.318976941281822</v>
      </c>
      <c r="E9" s="580">
        <v>17.529756651854118</v>
      </c>
      <c r="F9" s="580">
        <v>0.36356807019234999</v>
      </c>
      <c r="G9" s="581">
        <v>254.50869021318695</v>
      </c>
      <c r="H9" s="580">
        <v>19.241288325743049</v>
      </c>
      <c r="I9" s="581">
        <v>273.74997853893001</v>
      </c>
      <c r="J9" s="580">
        <v>69.061892</v>
      </c>
    </row>
    <row r="10" spans="1:10">
      <c r="A10" s="576">
        <v>1994</v>
      </c>
      <c r="B10" s="577">
        <v>46.379030586320702</v>
      </c>
      <c r="C10" s="577">
        <v>170.32007423599998</v>
      </c>
      <c r="D10" s="577">
        <v>26.31221443746615</v>
      </c>
      <c r="E10" s="577">
        <v>17.843262459080901</v>
      </c>
      <c r="F10" s="577">
        <v>0.29609590815621001</v>
      </c>
      <c r="G10" s="578">
        <v>261.15067762702392</v>
      </c>
      <c r="H10" s="577">
        <v>18.64924111070308</v>
      </c>
      <c r="I10" s="578">
        <v>279.79991873772701</v>
      </c>
      <c r="J10" s="577">
        <v>81.305873000000005</v>
      </c>
    </row>
    <row r="11" spans="1:10">
      <c r="A11" s="579">
        <v>1995</v>
      </c>
      <c r="B11" s="580">
        <v>45.797066676673133</v>
      </c>
      <c r="C11" s="580">
        <v>163.0151745</v>
      </c>
      <c r="D11" s="580">
        <v>24.430387010750458</v>
      </c>
      <c r="E11" s="580">
        <v>14.813430341178091</v>
      </c>
      <c r="F11" s="580">
        <v>0.13688709306138</v>
      </c>
      <c r="G11" s="581">
        <v>248.19294562166306</v>
      </c>
      <c r="H11" s="580">
        <v>18.883463303973215</v>
      </c>
      <c r="I11" s="581">
        <v>267.07640892563626</v>
      </c>
      <c r="J11" s="580">
        <v>81.094808</v>
      </c>
    </row>
    <row r="12" spans="1:10">
      <c r="A12" s="576">
        <v>1996</v>
      </c>
      <c r="B12" s="577">
        <v>42.815078365594751</v>
      </c>
      <c r="C12" s="577">
        <v>154.97866671800003</v>
      </c>
      <c r="D12" s="577">
        <v>24.506527285069737</v>
      </c>
      <c r="E12" s="577">
        <v>19.321948603340189</v>
      </c>
      <c r="F12" s="577">
        <v>0.11813386382232</v>
      </c>
      <c r="G12" s="578">
        <v>241.74035483582705</v>
      </c>
      <c r="H12" s="577">
        <v>18.492411070925186</v>
      </c>
      <c r="I12" s="578">
        <v>260.23276590675221</v>
      </c>
      <c r="J12" s="577">
        <v>84.965209000000002</v>
      </c>
    </row>
    <row r="13" spans="1:10">
      <c r="A13" s="579">
        <v>1997</v>
      </c>
      <c r="B13" s="580">
        <v>42.512844144232702</v>
      </c>
      <c r="C13" s="580">
        <v>147.42266555399999</v>
      </c>
      <c r="D13" s="580">
        <v>24.183905496783552</v>
      </c>
      <c r="E13" s="580">
        <v>14.30238173284148</v>
      </c>
      <c r="F13" s="580">
        <v>0.11192126716833001</v>
      </c>
      <c r="G13" s="581">
        <v>228.53371819502604</v>
      </c>
      <c r="H13" s="580">
        <v>16.958207169206332</v>
      </c>
      <c r="I13" s="581">
        <v>245.49192536423237</v>
      </c>
      <c r="J13" s="580">
        <v>98.827053000000006</v>
      </c>
    </row>
    <row r="14" spans="1:10">
      <c r="A14" s="576">
        <v>1998</v>
      </c>
      <c r="B14" s="577">
        <v>40.755257150147614</v>
      </c>
      <c r="C14" s="577">
        <v>138.917430951</v>
      </c>
      <c r="D14" s="577">
        <v>24.138144000303434</v>
      </c>
      <c r="E14" s="577">
        <v>14.82015293107162</v>
      </c>
      <c r="F14" s="577">
        <v>0.12865761522233998</v>
      </c>
      <c r="G14" s="578">
        <v>218.75964264774504</v>
      </c>
      <c r="H14" s="577">
        <v>15.729779725056613</v>
      </c>
      <c r="I14" s="578">
        <v>234.48942237280164</v>
      </c>
      <c r="J14" s="577">
        <v>113.13484800000001</v>
      </c>
    </row>
    <row r="15" spans="1:10">
      <c r="A15" s="579">
        <v>1999</v>
      </c>
      <c r="B15" s="580">
        <v>37.815311589298162</v>
      </c>
      <c r="C15" s="580">
        <v>134.08282091799998</v>
      </c>
      <c r="D15" s="580">
        <v>23.605839521601251</v>
      </c>
      <c r="E15" s="580">
        <v>13.49813283491228</v>
      </c>
      <c r="F15" s="580">
        <v>0.10421300835183001</v>
      </c>
      <c r="G15" s="581">
        <v>209.10631787216349</v>
      </c>
      <c r="H15" s="580">
        <v>14.928055116255585</v>
      </c>
      <c r="I15" s="581">
        <v>224.03437298841908</v>
      </c>
      <c r="J15" s="580">
        <v>113.123836</v>
      </c>
    </row>
    <row r="16" spans="1:10">
      <c r="A16" s="576">
        <v>2000</v>
      </c>
      <c r="B16" s="577">
        <v>33.934434877656123</v>
      </c>
      <c r="C16" s="577">
        <v>127.677658088</v>
      </c>
      <c r="D16" s="577">
        <v>23.450014767149639</v>
      </c>
      <c r="E16" s="577">
        <v>11.398219159892349</v>
      </c>
      <c r="F16" s="577">
        <v>0.16788433464551</v>
      </c>
      <c r="G16" s="578">
        <v>196.62821122734363</v>
      </c>
      <c r="H16" s="577">
        <v>15.279291323659724</v>
      </c>
      <c r="I16" s="578">
        <v>211.90750255100335</v>
      </c>
      <c r="J16" s="577">
        <v>109.79840700000001</v>
      </c>
    </row>
    <row r="17" spans="1:10">
      <c r="A17" s="579">
        <v>2001</v>
      </c>
      <c r="B17" s="580">
        <v>34.450451899643596</v>
      </c>
      <c r="C17" s="580">
        <v>117.72394144900001</v>
      </c>
      <c r="D17" s="580">
        <v>22.224904002466683</v>
      </c>
      <c r="E17" s="580">
        <v>12.525527250234671</v>
      </c>
      <c r="F17" s="580">
        <v>0.16192524620838</v>
      </c>
      <c r="G17" s="581">
        <v>187.08674984755331</v>
      </c>
      <c r="H17" s="580">
        <v>15.120110990107676</v>
      </c>
      <c r="I17" s="581">
        <v>202.206860837661</v>
      </c>
      <c r="J17" s="580">
        <v>106.90461300000001</v>
      </c>
    </row>
    <row r="18" spans="1:10">
      <c r="A18" s="576">
        <v>2002</v>
      </c>
      <c r="B18" s="577">
        <v>32.697016135172724</v>
      </c>
      <c r="C18" s="577">
        <v>113.8306261</v>
      </c>
      <c r="D18" s="577">
        <v>21.582857135040221</v>
      </c>
      <c r="E18" s="577">
        <v>13.499588778161369</v>
      </c>
      <c r="F18" s="577">
        <v>0.22034497453287999</v>
      </c>
      <c r="G18" s="578">
        <v>181.83043312290721</v>
      </c>
      <c r="H18" s="577">
        <v>14.657765408486357</v>
      </c>
      <c r="I18" s="578">
        <v>196.48819853139358</v>
      </c>
      <c r="J18" s="577">
        <v>92.477754999999988</v>
      </c>
    </row>
    <row r="19" spans="1:10">
      <c r="A19" s="579">
        <v>2003</v>
      </c>
      <c r="B19" s="580">
        <v>31.124944124927133</v>
      </c>
      <c r="C19" s="580">
        <v>108.40602650200002</v>
      </c>
      <c r="D19" s="580">
        <v>21.61947821927231</v>
      </c>
      <c r="E19" s="580">
        <v>14.913061048951409</v>
      </c>
      <c r="F19" s="580">
        <v>0.21881952120799</v>
      </c>
      <c r="G19" s="581">
        <v>176.28232941635886</v>
      </c>
      <c r="H19" s="580">
        <v>14.443124887598799</v>
      </c>
      <c r="I19" s="581">
        <v>190.72545430395766</v>
      </c>
      <c r="J19" s="580">
        <v>122.65189700000001</v>
      </c>
    </row>
    <row r="20" spans="1:10">
      <c r="A20" s="576">
        <v>2004</v>
      </c>
      <c r="B20" s="577">
        <v>29.388443112856859</v>
      </c>
      <c r="C20" s="577">
        <v>101.55074200800001</v>
      </c>
      <c r="D20" s="577">
        <v>21.091702154216719</v>
      </c>
      <c r="E20" s="577">
        <v>14.06662541213686</v>
      </c>
      <c r="F20" s="577">
        <v>0.14295036735426001</v>
      </c>
      <c r="G20" s="578">
        <v>166.24046305456474</v>
      </c>
      <c r="H20" s="577">
        <v>15.264236499741767</v>
      </c>
      <c r="I20" s="578">
        <v>181.50469955430651</v>
      </c>
      <c r="J20" s="577">
        <v>146.08446499999999</v>
      </c>
    </row>
    <row r="21" spans="1:10">
      <c r="A21" s="579">
        <v>2005</v>
      </c>
      <c r="B21" s="580">
        <v>28.305057994580729</v>
      </c>
      <c r="C21" s="580">
        <v>97.190210614999998</v>
      </c>
      <c r="D21" s="580">
        <v>20.131390636958997</v>
      </c>
      <c r="E21" s="580">
        <v>14.407500122573699</v>
      </c>
      <c r="F21" s="580">
        <v>0.14743496189027</v>
      </c>
      <c r="G21" s="581">
        <v>160.18159433100371</v>
      </c>
      <c r="H21" s="580">
        <v>15.058444366766548</v>
      </c>
      <c r="I21" s="581">
        <v>175.24003869777025</v>
      </c>
      <c r="J21" s="580">
        <v>145.81944099999998</v>
      </c>
    </row>
    <row r="22" spans="1:10">
      <c r="A22" s="576">
        <v>2006</v>
      </c>
      <c r="B22" s="577">
        <v>28.799721355876489</v>
      </c>
      <c r="C22" s="577">
        <v>91.651104508999978</v>
      </c>
      <c r="D22" s="577">
        <v>18.901216457145871</v>
      </c>
      <c r="E22" s="577">
        <v>14.441574447342662</v>
      </c>
      <c r="F22" s="577">
        <v>0.4326936927517</v>
      </c>
      <c r="G22" s="578">
        <v>154.22631046211671</v>
      </c>
      <c r="H22" s="577">
        <v>15.488874787469667</v>
      </c>
      <c r="I22" s="578">
        <v>169.71518524958637</v>
      </c>
      <c r="J22" s="577">
        <v>156.893653</v>
      </c>
    </row>
    <row r="23" spans="1:10">
      <c r="A23" s="579">
        <v>2007</v>
      </c>
      <c r="B23" s="580">
        <v>27.435166708111399</v>
      </c>
      <c r="C23" s="580">
        <v>88.288751058000003</v>
      </c>
      <c r="D23" s="580">
        <v>18.428005535830867</v>
      </c>
      <c r="E23" s="580">
        <v>14.142849490545531</v>
      </c>
      <c r="F23" s="580">
        <v>0.44415072939031996</v>
      </c>
      <c r="G23" s="581">
        <v>148.73892352187812</v>
      </c>
      <c r="H23" s="580">
        <v>15.177497211443264</v>
      </c>
      <c r="I23" s="581">
        <v>163.91642073332139</v>
      </c>
      <c r="J23" s="580">
        <v>161.006644838</v>
      </c>
    </row>
    <row r="24" spans="1:10">
      <c r="A24" s="576">
        <v>2008</v>
      </c>
      <c r="B24" s="577">
        <v>26.268439853893412</v>
      </c>
      <c r="C24" s="577">
        <v>80.95085538699999</v>
      </c>
      <c r="D24" s="577">
        <v>17.686438082694082</v>
      </c>
      <c r="E24" s="577">
        <v>14.693846299085161</v>
      </c>
      <c r="F24" s="577">
        <v>0.46369731541524001</v>
      </c>
      <c r="G24" s="578">
        <v>140.06327693808788</v>
      </c>
      <c r="H24" s="577">
        <v>14.643324306093145</v>
      </c>
      <c r="I24" s="578">
        <v>154.70660124418103</v>
      </c>
      <c r="J24" s="577">
        <v>155.10797300000002</v>
      </c>
    </row>
    <row r="25" spans="1:10">
      <c r="A25" s="582">
        <v>2009</v>
      </c>
      <c r="B25" s="583">
        <v>23.914032658882888</v>
      </c>
      <c r="C25" s="583">
        <v>78.62712252099999</v>
      </c>
      <c r="D25" s="583">
        <v>17.53626548477849</v>
      </c>
      <c r="E25" s="583">
        <v>16.092187241585862</v>
      </c>
      <c r="F25" s="583">
        <v>0.48851142955239008</v>
      </c>
      <c r="G25" s="584">
        <v>136.65811933579963</v>
      </c>
      <c r="H25" s="583">
        <v>13.768826176990189</v>
      </c>
      <c r="I25" s="585">
        <v>150.42694551278981</v>
      </c>
      <c r="J25" s="583">
        <v>159.93999672200002</v>
      </c>
    </row>
    <row r="27" spans="1:10">
      <c r="A27" s="643" t="s">
        <v>389</v>
      </c>
      <c r="B27" s="377"/>
      <c r="C27" s="377"/>
      <c r="D27" s="377"/>
      <c r="E27" s="377"/>
      <c r="F27" s="377"/>
      <c r="G27" s="377"/>
      <c r="H27" s="377"/>
      <c r="I27" s="377"/>
      <c r="J27" s="377"/>
    </row>
    <row r="28" spans="1:10">
      <c r="A28" s="97" t="s">
        <v>401</v>
      </c>
    </row>
    <row r="29" spans="1:10" ht="15">
      <c r="A29" s="97" t="s">
        <v>445</v>
      </c>
    </row>
    <row r="30" spans="1:10" ht="15">
      <c r="A30" s="360" t="s">
        <v>446</v>
      </c>
    </row>
    <row r="31" spans="1:10" ht="15">
      <c r="A31" s="97" t="s">
        <v>448</v>
      </c>
    </row>
    <row r="32" spans="1:10" ht="15">
      <c r="A32" s="97" t="s">
        <v>447</v>
      </c>
    </row>
    <row r="33" spans="1:10">
      <c r="B33" s="643"/>
      <c r="C33" s="643"/>
      <c r="D33" s="643"/>
      <c r="E33" s="643"/>
      <c r="F33" s="643"/>
      <c r="G33" s="643"/>
      <c r="H33" s="643"/>
      <c r="I33" s="643"/>
      <c r="J33" s="643"/>
    </row>
    <row r="34" spans="1:10">
      <c r="A34" s="643"/>
      <c r="B34" s="643"/>
      <c r="C34" s="643"/>
      <c r="D34" s="643"/>
      <c r="E34" s="643"/>
      <c r="F34" s="643"/>
      <c r="G34" s="643"/>
      <c r="H34" s="643"/>
      <c r="I34" s="643"/>
      <c r="J34" s="643"/>
    </row>
  </sheetData>
  <pageMargins left="0.70866141732283472" right="0.70866141732283472" top="0.74803149606299213" bottom="0.74803149606299213" header="0.31496062992125984" footer="0.31496062992125984"/>
  <pageSetup paperSize="9" scale="91" orientation="portrait" r:id="rId1"/>
  <headerFooter>
    <oddHeader>&amp;L&amp;G</oddHeader>
  </headerFooter>
  <colBreaks count="1" manualBreakCount="1">
    <brk id="10" max="32" man="1"/>
  </colBreaks>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55"/>
  <sheetViews>
    <sheetView zoomScaleNormal="100" workbookViewId="0">
      <selection activeCell="J11" sqref="J11"/>
    </sheetView>
  </sheetViews>
  <sheetFormatPr defaultColWidth="9.140625" defaultRowHeight="12.75"/>
  <cols>
    <col min="1" max="1" width="30.5703125" style="1" customWidth="1"/>
    <col min="2" max="5" width="12.5703125" style="1" customWidth="1"/>
    <col min="6" max="16384" width="9.140625" style="1"/>
  </cols>
  <sheetData>
    <row r="3" spans="1:5" ht="15.75">
      <c r="A3" s="729" t="s">
        <v>411</v>
      </c>
      <c r="B3" s="729"/>
      <c r="C3" s="729"/>
      <c r="D3" s="729"/>
    </row>
    <row r="4" spans="1:5">
      <c r="A4" s="2"/>
      <c r="B4" s="3"/>
      <c r="C4" s="3"/>
      <c r="D4" s="3"/>
    </row>
    <row r="5" spans="1:5">
      <c r="A5" s="4" t="s">
        <v>1</v>
      </c>
      <c r="B5" s="4"/>
      <c r="C5" s="5" t="s">
        <v>2</v>
      </c>
      <c r="D5" s="6"/>
    </row>
    <row r="6" spans="1:5" ht="15">
      <c r="A6" s="7" t="s">
        <v>3</v>
      </c>
      <c r="B6" s="8" t="s">
        <v>4</v>
      </c>
      <c r="C6" s="9" t="s">
        <v>5</v>
      </c>
      <c r="D6" s="10" t="s">
        <v>6</v>
      </c>
    </row>
    <row r="7" spans="1:5" ht="15">
      <c r="A7" s="11" t="s">
        <v>7</v>
      </c>
      <c r="B7" s="12" t="s">
        <v>8</v>
      </c>
      <c r="C7" s="13" t="s">
        <v>9</v>
      </c>
      <c r="D7" s="14" t="s">
        <v>10</v>
      </c>
    </row>
    <row r="8" spans="1:5" ht="15">
      <c r="A8" s="7" t="s">
        <v>11</v>
      </c>
      <c r="B8" s="8" t="s">
        <v>12</v>
      </c>
      <c r="C8" s="9" t="s">
        <v>13</v>
      </c>
      <c r="D8" s="10" t="s">
        <v>14</v>
      </c>
    </row>
    <row r="9" spans="1:5" ht="15">
      <c r="A9" s="11" t="s">
        <v>15</v>
      </c>
      <c r="B9" s="12" t="s">
        <v>16</v>
      </c>
      <c r="C9" s="13" t="s">
        <v>17</v>
      </c>
      <c r="D9" s="14" t="s">
        <v>18</v>
      </c>
    </row>
    <row r="10" spans="1:5" ht="15">
      <c r="A10" s="7" t="s">
        <v>19</v>
      </c>
      <c r="B10" s="8" t="s">
        <v>20</v>
      </c>
      <c r="C10" s="9" t="s">
        <v>21</v>
      </c>
      <c r="D10" s="10" t="s">
        <v>22</v>
      </c>
    </row>
    <row r="12" spans="1:5">
      <c r="A12" s="730" t="s">
        <v>23</v>
      </c>
      <c r="B12" s="730"/>
      <c r="C12" s="730"/>
      <c r="D12" s="730"/>
      <c r="E12" s="730"/>
    </row>
    <row r="13" spans="1:5">
      <c r="A13" s="730"/>
      <c r="B13" s="730"/>
      <c r="C13" s="730"/>
      <c r="D13" s="730"/>
      <c r="E13" s="730"/>
    </row>
    <row r="14" spans="1:5">
      <c r="A14" s="15"/>
      <c r="B14" s="15"/>
      <c r="C14" s="15"/>
      <c r="D14" s="15"/>
      <c r="E14" s="15"/>
    </row>
    <row r="15" spans="1:5">
      <c r="A15" s="16"/>
      <c r="B15" s="16" t="s">
        <v>24</v>
      </c>
      <c r="C15" s="16" t="s">
        <v>25</v>
      </c>
      <c r="D15" s="16" t="s">
        <v>26</v>
      </c>
      <c r="E15" s="16" t="s">
        <v>27</v>
      </c>
    </row>
    <row r="16" spans="1:5">
      <c r="A16" s="17" t="s">
        <v>24</v>
      </c>
      <c r="B16" s="18">
        <v>1</v>
      </c>
      <c r="C16" s="19">
        <v>0.27778000000000003</v>
      </c>
      <c r="D16" s="19">
        <v>2.3879999999999998E-2</v>
      </c>
      <c r="E16" s="20">
        <v>238.8</v>
      </c>
    </row>
    <row r="17" spans="1:5">
      <c r="A17" s="21" t="s">
        <v>25</v>
      </c>
      <c r="B17" s="22">
        <v>3.6</v>
      </c>
      <c r="C17" s="23">
        <v>1</v>
      </c>
      <c r="D17" s="24">
        <v>8.5980000000000001E-2</v>
      </c>
      <c r="E17" s="25">
        <v>859.8</v>
      </c>
    </row>
    <row r="18" spans="1:5">
      <c r="A18" s="17" t="s">
        <v>26</v>
      </c>
      <c r="B18" s="26">
        <v>41.868000000000002</v>
      </c>
      <c r="C18" s="19">
        <v>11.63</v>
      </c>
      <c r="D18" s="18">
        <v>1</v>
      </c>
      <c r="E18" s="20">
        <v>10000</v>
      </c>
    </row>
    <row r="19" spans="1:5">
      <c r="A19" s="27" t="s">
        <v>27</v>
      </c>
      <c r="B19" s="28">
        <v>4.19E-2</v>
      </c>
      <c r="C19" s="29">
        <v>1.16E-3</v>
      </c>
      <c r="D19" s="28">
        <v>1E-4</v>
      </c>
      <c r="E19" s="30">
        <v>1</v>
      </c>
    </row>
    <row r="21" spans="1:5" ht="15.75" customHeight="1">
      <c r="A21" s="731" t="s">
        <v>28</v>
      </c>
      <c r="B21" s="731"/>
      <c r="C21" s="731"/>
      <c r="D21" s="731"/>
      <c r="E21" s="731"/>
    </row>
    <row r="22" spans="1:5" ht="15.75" customHeight="1">
      <c r="A22" s="731"/>
      <c r="B22" s="731"/>
      <c r="C22" s="731"/>
      <c r="D22" s="731"/>
      <c r="E22" s="731"/>
    </row>
    <row r="24" spans="1:5">
      <c r="A24" s="31" t="s">
        <v>29</v>
      </c>
      <c r="B24" s="32" t="s">
        <v>30</v>
      </c>
      <c r="C24" s="32" t="s">
        <v>25</v>
      </c>
      <c r="D24" s="32" t="s">
        <v>24</v>
      </c>
    </row>
    <row r="25" spans="1:5">
      <c r="A25" s="17" t="s">
        <v>31</v>
      </c>
      <c r="B25" s="10" t="s">
        <v>32</v>
      </c>
      <c r="C25" s="10" t="s">
        <v>33</v>
      </c>
      <c r="D25" s="10" t="s">
        <v>34</v>
      </c>
    </row>
    <row r="26" spans="1:5">
      <c r="A26" s="33" t="s">
        <v>35</v>
      </c>
      <c r="B26" s="34" t="s">
        <v>32</v>
      </c>
      <c r="C26" s="34" t="s">
        <v>36</v>
      </c>
      <c r="D26" s="34" t="s">
        <v>37</v>
      </c>
    </row>
    <row r="27" spans="1:5">
      <c r="A27" s="17" t="s">
        <v>38</v>
      </c>
      <c r="B27" s="10" t="s">
        <v>32</v>
      </c>
      <c r="C27" s="10" t="s">
        <v>39</v>
      </c>
      <c r="D27" s="10" t="s">
        <v>40</v>
      </c>
    </row>
    <row r="28" spans="1:5">
      <c r="A28" s="33" t="s">
        <v>41</v>
      </c>
      <c r="B28" s="34" t="s">
        <v>32</v>
      </c>
      <c r="C28" s="35">
        <v>7.56</v>
      </c>
      <c r="D28" s="34">
        <v>27.2</v>
      </c>
    </row>
    <row r="29" spans="1:5">
      <c r="A29" s="17" t="s">
        <v>42</v>
      </c>
      <c r="B29" s="10" t="s">
        <v>32</v>
      </c>
      <c r="C29" s="7">
        <v>7.79</v>
      </c>
      <c r="D29" s="10">
        <v>28.1</v>
      </c>
    </row>
    <row r="30" spans="1:5">
      <c r="A30" s="33" t="s">
        <v>43</v>
      </c>
      <c r="B30" s="34" t="s">
        <v>44</v>
      </c>
      <c r="C30" s="35">
        <v>11.6</v>
      </c>
      <c r="D30" s="34">
        <v>41.9</v>
      </c>
    </row>
    <row r="31" spans="1:5" ht="15">
      <c r="A31" s="17" t="s">
        <v>45</v>
      </c>
      <c r="B31" s="10" t="s">
        <v>46</v>
      </c>
      <c r="C31" s="7">
        <v>10.1</v>
      </c>
      <c r="D31" s="10">
        <v>36.299999999999997</v>
      </c>
    </row>
    <row r="32" spans="1:5" ht="15">
      <c r="A32" s="33" t="s">
        <v>47</v>
      </c>
      <c r="B32" s="34" t="s">
        <v>46</v>
      </c>
      <c r="C32" s="35">
        <v>11.1</v>
      </c>
      <c r="D32" s="34">
        <v>40.1</v>
      </c>
    </row>
    <row r="33" spans="1:4">
      <c r="A33" s="17" t="s">
        <v>48</v>
      </c>
      <c r="B33" s="10" t="s">
        <v>32</v>
      </c>
      <c r="C33" s="7">
        <v>9.67</v>
      </c>
      <c r="D33" s="10">
        <v>34.799999999999997</v>
      </c>
    </row>
    <row r="34" spans="1:4">
      <c r="A34" s="33" t="s">
        <v>49</v>
      </c>
      <c r="B34" s="34" t="s">
        <v>32</v>
      </c>
      <c r="C34" s="35">
        <v>11.6</v>
      </c>
      <c r="D34" s="34">
        <v>41.9</v>
      </c>
    </row>
    <row r="35" spans="1:4">
      <c r="A35" s="17" t="s">
        <v>50</v>
      </c>
      <c r="B35" s="10" t="s">
        <v>32</v>
      </c>
      <c r="C35" s="7">
        <v>11.5</v>
      </c>
      <c r="D35" s="10">
        <v>41.4</v>
      </c>
    </row>
    <row r="36" spans="1:4" ht="15">
      <c r="A36" s="33" t="s">
        <v>51</v>
      </c>
      <c r="B36" s="34" t="s">
        <v>46</v>
      </c>
      <c r="C36" s="36">
        <v>9.1</v>
      </c>
      <c r="D36" s="34">
        <v>32.700000000000003</v>
      </c>
    </row>
    <row r="37" spans="1:4" ht="15">
      <c r="A37" s="17" t="s">
        <v>52</v>
      </c>
      <c r="B37" s="10" t="s">
        <v>46</v>
      </c>
      <c r="C37" s="7">
        <v>9.08</v>
      </c>
      <c r="D37" s="10">
        <v>32.700000000000003</v>
      </c>
    </row>
    <row r="38" spans="1:4">
      <c r="A38" s="33" t="s">
        <v>53</v>
      </c>
      <c r="B38" s="34" t="s">
        <v>32</v>
      </c>
      <c r="C38" s="35">
        <v>8.74</v>
      </c>
      <c r="D38" s="34">
        <v>31.5</v>
      </c>
    </row>
    <row r="39" spans="1:4" ht="15">
      <c r="A39" s="17" t="s">
        <v>54</v>
      </c>
      <c r="B39" s="10" t="s">
        <v>46</v>
      </c>
      <c r="C39" s="7">
        <v>9.34</v>
      </c>
      <c r="D39" s="10">
        <v>33.6</v>
      </c>
    </row>
    <row r="40" spans="1:4">
      <c r="A40" s="33" t="s">
        <v>55</v>
      </c>
      <c r="B40" s="34" t="s">
        <v>32</v>
      </c>
      <c r="C40" s="35">
        <v>9.58</v>
      </c>
      <c r="D40" s="34">
        <v>34.5</v>
      </c>
    </row>
    <row r="41" spans="1:4" ht="15">
      <c r="A41" s="17" t="s">
        <v>56</v>
      </c>
      <c r="B41" s="10" t="s">
        <v>46</v>
      </c>
      <c r="C41" s="37">
        <v>9.5399999999999991</v>
      </c>
      <c r="D41" s="26">
        <v>34.299999999999997</v>
      </c>
    </row>
    <row r="42" spans="1:4" ht="15">
      <c r="A42" s="33" t="s">
        <v>57</v>
      </c>
      <c r="B42" s="34" t="s">
        <v>46</v>
      </c>
      <c r="C42" s="36">
        <v>9.8000000000000007</v>
      </c>
      <c r="D42" s="38">
        <v>35.299999999999997</v>
      </c>
    </row>
    <row r="43" spans="1:4" ht="15">
      <c r="A43" s="17" t="s">
        <v>58</v>
      </c>
      <c r="B43" s="10" t="s">
        <v>46</v>
      </c>
      <c r="C43" s="7">
        <v>10.6</v>
      </c>
      <c r="D43" s="10">
        <v>38.1</v>
      </c>
    </row>
    <row r="44" spans="1:4">
      <c r="A44" s="33" t="s">
        <v>59</v>
      </c>
      <c r="B44" s="34" t="s">
        <v>32</v>
      </c>
      <c r="C44" s="35">
        <v>12.8</v>
      </c>
      <c r="D44" s="38">
        <v>46</v>
      </c>
    </row>
    <row r="45" spans="1:4" ht="15">
      <c r="A45" s="17" t="s">
        <v>60</v>
      </c>
      <c r="B45" s="10" t="s">
        <v>61</v>
      </c>
      <c r="C45" s="7">
        <v>4.6399999999999997</v>
      </c>
      <c r="D45" s="10">
        <v>16.7</v>
      </c>
    </row>
    <row r="46" spans="1:4" ht="15">
      <c r="A46" s="33" t="s">
        <v>62</v>
      </c>
      <c r="B46" s="34" t="s">
        <v>61</v>
      </c>
      <c r="C46" s="39">
        <v>11</v>
      </c>
      <c r="D46" s="34">
        <v>39.6</v>
      </c>
    </row>
    <row r="47" spans="1:4" ht="15">
      <c r="A47" s="17" t="s">
        <v>63</v>
      </c>
      <c r="B47" s="10" t="s">
        <v>61</v>
      </c>
      <c r="C47" s="7">
        <v>0.93</v>
      </c>
      <c r="D47" s="10">
        <v>3.35</v>
      </c>
    </row>
    <row r="48" spans="1:4" ht="15">
      <c r="A48" s="33" t="s">
        <v>64</v>
      </c>
      <c r="B48" s="34" t="s">
        <v>46</v>
      </c>
      <c r="C48" s="36">
        <v>5.9</v>
      </c>
      <c r="D48" s="34">
        <v>21.2</v>
      </c>
    </row>
    <row r="49" spans="1:5" ht="15">
      <c r="A49" s="17" t="s">
        <v>65</v>
      </c>
      <c r="B49" s="10" t="s">
        <v>61</v>
      </c>
      <c r="C49" s="37">
        <v>9.6999999999999993</v>
      </c>
      <c r="D49" s="10">
        <v>34.9</v>
      </c>
    </row>
    <row r="50" spans="1:5" ht="15">
      <c r="A50" s="40" t="s">
        <v>66</v>
      </c>
      <c r="B50" s="41" t="s">
        <v>46</v>
      </c>
      <c r="C50" s="42">
        <v>9.17</v>
      </c>
      <c r="D50" s="43">
        <v>33</v>
      </c>
    </row>
    <row r="52" spans="1:5">
      <c r="A52" s="732" t="s">
        <v>67</v>
      </c>
      <c r="B52" s="732"/>
      <c r="C52" s="732"/>
      <c r="D52" s="732"/>
      <c r="E52" s="732"/>
    </row>
    <row r="53" spans="1:5" ht="13.9" customHeight="1">
      <c r="A53" s="732" t="s">
        <v>450</v>
      </c>
      <c r="B53" s="732"/>
      <c r="C53" s="732"/>
      <c r="D53" s="732"/>
      <c r="E53" s="44"/>
    </row>
    <row r="55" spans="1:5" ht="16.5" customHeight="1">
      <c r="A55" s="45"/>
    </row>
  </sheetData>
  <mergeCells count="5">
    <mergeCell ref="A3:D3"/>
    <mergeCell ref="A12:E13"/>
    <mergeCell ref="A21:E22"/>
    <mergeCell ref="A53:D53"/>
    <mergeCell ref="A52:E52"/>
  </mergeCells>
  <pageMargins left="0.70866141732283472" right="0.70866141732283472" top="0.74803149606299213" bottom="0.74803149606299213" header="0.31496062992125984" footer="0.31496062992125984"/>
  <pageSetup paperSize="9" scale="96"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25" zoomScaleNormal="100" workbookViewId="0">
      <selection activeCell="J52" sqref="J52"/>
    </sheetView>
  </sheetViews>
  <sheetFormatPr defaultColWidth="8.85546875" defaultRowHeight="12.75"/>
  <cols>
    <col min="1" max="16384" width="8.85546875" style="78"/>
  </cols>
  <sheetData>
    <row r="1" spans="1:13">
      <c r="A1" s="167"/>
      <c r="B1" s="168"/>
      <c r="C1" s="168"/>
      <c r="D1" s="168"/>
      <c r="E1" s="168"/>
      <c r="F1" s="168"/>
      <c r="G1" s="168"/>
      <c r="H1" s="168"/>
      <c r="I1" s="168"/>
      <c r="J1" s="168"/>
      <c r="K1" s="168"/>
    </row>
    <row r="2" spans="1:13">
      <c r="A2" s="167"/>
      <c r="B2" s="168"/>
      <c r="C2" s="168"/>
      <c r="D2" s="168"/>
      <c r="E2" s="168"/>
      <c r="F2" s="168"/>
      <c r="G2" s="168"/>
      <c r="H2" s="168"/>
      <c r="I2" s="168"/>
      <c r="J2" s="168"/>
      <c r="K2" s="168"/>
    </row>
    <row r="3" spans="1:13" ht="15.75">
      <c r="A3" s="169" t="s">
        <v>419</v>
      </c>
      <c r="B3" s="168"/>
      <c r="C3" s="168"/>
      <c r="D3" s="168"/>
      <c r="E3" s="168"/>
      <c r="F3" s="168"/>
      <c r="G3" s="168"/>
      <c r="H3" s="168"/>
      <c r="I3" s="168"/>
      <c r="J3" s="168"/>
      <c r="K3" s="168"/>
    </row>
    <row r="4" spans="1:13" ht="15.75">
      <c r="A4" s="170"/>
      <c r="B4" s="168"/>
      <c r="C4" s="168"/>
      <c r="D4" s="168"/>
      <c r="E4" s="168"/>
      <c r="F4" s="168"/>
      <c r="G4" s="168"/>
      <c r="H4" s="168"/>
      <c r="I4" s="168"/>
      <c r="J4" s="168"/>
      <c r="K4" s="168"/>
    </row>
    <row r="5" spans="1:13" ht="51">
      <c r="A5" s="171" t="s">
        <v>107</v>
      </c>
      <c r="B5" s="172" t="s">
        <v>169</v>
      </c>
      <c r="C5" s="172" t="s">
        <v>126</v>
      </c>
      <c r="D5" s="172" t="s">
        <v>127</v>
      </c>
      <c r="E5" s="172" t="s">
        <v>170</v>
      </c>
      <c r="F5" s="172" t="s">
        <v>171</v>
      </c>
      <c r="G5" s="172" t="s">
        <v>172</v>
      </c>
      <c r="H5" s="172" t="s">
        <v>173</v>
      </c>
      <c r="I5" s="172" t="s">
        <v>137</v>
      </c>
      <c r="J5" s="172" t="s">
        <v>174</v>
      </c>
      <c r="K5" s="173" t="s">
        <v>123</v>
      </c>
    </row>
    <row r="6" spans="1:13">
      <c r="A6" s="174">
        <v>1970</v>
      </c>
      <c r="B6" s="175">
        <v>350</v>
      </c>
      <c r="C6" s="176" t="s">
        <v>119</v>
      </c>
      <c r="D6" s="175">
        <v>18</v>
      </c>
      <c r="E6" s="175">
        <v>43</v>
      </c>
      <c r="F6" s="176" t="s">
        <v>119</v>
      </c>
      <c r="G6" s="175">
        <v>41</v>
      </c>
      <c r="H6" s="175" t="s">
        <v>119</v>
      </c>
      <c r="I6" s="176" t="s">
        <v>119</v>
      </c>
      <c r="J6" s="176">
        <v>4</v>
      </c>
      <c r="K6" s="177">
        <v>457</v>
      </c>
    </row>
    <row r="7" spans="1:13">
      <c r="A7" s="178">
        <v>1971</v>
      </c>
      <c r="B7" s="179">
        <v>325</v>
      </c>
      <c r="C7" s="180" t="s">
        <v>119</v>
      </c>
      <c r="D7" s="179">
        <v>17</v>
      </c>
      <c r="E7" s="179">
        <v>40</v>
      </c>
      <c r="F7" s="180" t="s">
        <v>119</v>
      </c>
      <c r="G7" s="179">
        <v>52</v>
      </c>
      <c r="H7" s="179" t="s">
        <v>119</v>
      </c>
      <c r="I7" s="180" t="s">
        <v>119</v>
      </c>
      <c r="J7" s="180">
        <v>2</v>
      </c>
      <c r="K7" s="181">
        <v>436</v>
      </c>
    </row>
    <row r="8" spans="1:13">
      <c r="A8" s="174">
        <v>1972</v>
      </c>
      <c r="B8" s="175">
        <v>332</v>
      </c>
      <c r="C8" s="176" t="s">
        <v>119</v>
      </c>
      <c r="D8" s="175">
        <v>17</v>
      </c>
      <c r="E8" s="175">
        <v>40</v>
      </c>
      <c r="F8" s="176" t="s">
        <v>119</v>
      </c>
      <c r="G8" s="175">
        <v>54</v>
      </c>
      <c r="H8" s="175">
        <v>4</v>
      </c>
      <c r="I8" s="176" t="s">
        <v>119</v>
      </c>
      <c r="J8" s="176">
        <v>1</v>
      </c>
      <c r="K8" s="177">
        <v>448</v>
      </c>
    </row>
    <row r="9" spans="1:13">
      <c r="A9" s="178">
        <v>1973</v>
      </c>
      <c r="B9" s="179">
        <v>341</v>
      </c>
      <c r="C9" s="180" t="s">
        <v>119</v>
      </c>
      <c r="D9" s="179">
        <v>19</v>
      </c>
      <c r="E9" s="179">
        <v>42</v>
      </c>
      <c r="F9" s="180" t="s">
        <v>119</v>
      </c>
      <c r="G9" s="179">
        <v>60</v>
      </c>
      <c r="H9" s="179">
        <v>7</v>
      </c>
      <c r="I9" s="180" t="s">
        <v>119</v>
      </c>
      <c r="J9" s="180">
        <v>1</v>
      </c>
      <c r="K9" s="181">
        <v>470</v>
      </c>
    </row>
    <row r="10" spans="1:13">
      <c r="A10" s="174">
        <v>1974</v>
      </c>
      <c r="B10" s="175">
        <v>306</v>
      </c>
      <c r="C10" s="176" t="s">
        <v>119</v>
      </c>
      <c r="D10" s="175">
        <v>21</v>
      </c>
      <c r="E10" s="175">
        <v>44</v>
      </c>
      <c r="F10" s="176" t="s">
        <v>119</v>
      </c>
      <c r="G10" s="175">
        <v>57</v>
      </c>
      <c r="H10" s="175">
        <v>6</v>
      </c>
      <c r="I10" s="176" t="s">
        <v>119</v>
      </c>
      <c r="J10" s="176">
        <v>3</v>
      </c>
      <c r="K10" s="177">
        <v>437</v>
      </c>
    </row>
    <row r="11" spans="1:13">
      <c r="A11" s="178">
        <v>1975</v>
      </c>
      <c r="B11" s="179">
        <v>302</v>
      </c>
      <c r="C11" s="180" t="s">
        <v>119</v>
      </c>
      <c r="D11" s="179">
        <v>22</v>
      </c>
      <c r="E11" s="179">
        <v>44</v>
      </c>
      <c r="F11" s="180" t="s">
        <v>119</v>
      </c>
      <c r="G11" s="179">
        <v>58</v>
      </c>
      <c r="H11" s="179">
        <v>36</v>
      </c>
      <c r="I11" s="180" t="s">
        <v>119</v>
      </c>
      <c r="J11" s="180">
        <v>1</v>
      </c>
      <c r="K11" s="181">
        <v>463</v>
      </c>
      <c r="M11" s="110"/>
    </row>
    <row r="12" spans="1:13">
      <c r="A12" s="174">
        <v>1976</v>
      </c>
      <c r="B12" s="175">
        <v>332</v>
      </c>
      <c r="C12" s="176" t="s">
        <v>119</v>
      </c>
      <c r="D12" s="175">
        <v>21</v>
      </c>
      <c r="E12" s="175">
        <v>43</v>
      </c>
      <c r="F12" s="176" t="s">
        <v>119</v>
      </c>
      <c r="G12" s="175">
        <v>55</v>
      </c>
      <c r="H12" s="175">
        <v>48</v>
      </c>
      <c r="I12" s="176" t="s">
        <v>119</v>
      </c>
      <c r="J12" s="176">
        <v>2</v>
      </c>
      <c r="K12" s="177">
        <v>501</v>
      </c>
    </row>
    <row r="13" spans="1:13">
      <c r="A13" s="178">
        <v>1977</v>
      </c>
      <c r="B13" s="179">
        <v>327</v>
      </c>
      <c r="C13" s="180" t="s">
        <v>119</v>
      </c>
      <c r="D13" s="179">
        <v>17</v>
      </c>
      <c r="E13" s="179">
        <v>41</v>
      </c>
      <c r="F13" s="180" t="s">
        <v>119</v>
      </c>
      <c r="G13" s="179">
        <v>54</v>
      </c>
      <c r="H13" s="179">
        <v>60</v>
      </c>
      <c r="I13" s="180" t="s">
        <v>119</v>
      </c>
      <c r="J13" s="180">
        <v>-2</v>
      </c>
      <c r="K13" s="181">
        <v>497</v>
      </c>
    </row>
    <row r="14" spans="1:13">
      <c r="A14" s="174">
        <v>1978</v>
      </c>
      <c r="B14" s="175">
        <v>310</v>
      </c>
      <c r="C14" s="176" t="s">
        <v>119</v>
      </c>
      <c r="D14" s="175">
        <v>18</v>
      </c>
      <c r="E14" s="175">
        <v>45</v>
      </c>
      <c r="F14" s="176" t="s">
        <v>119</v>
      </c>
      <c r="G14" s="175">
        <v>58</v>
      </c>
      <c r="H14" s="175">
        <v>71</v>
      </c>
      <c r="I14" s="176" t="s">
        <v>119</v>
      </c>
      <c r="J14" s="176">
        <v>-1</v>
      </c>
      <c r="K14" s="177">
        <v>500</v>
      </c>
    </row>
    <row r="15" spans="1:13">
      <c r="A15" s="178">
        <v>1979</v>
      </c>
      <c r="B15" s="179">
        <v>315</v>
      </c>
      <c r="C15" s="180" t="s">
        <v>119</v>
      </c>
      <c r="D15" s="179">
        <v>21</v>
      </c>
      <c r="E15" s="179">
        <v>47</v>
      </c>
      <c r="F15" s="180" t="s">
        <v>119</v>
      </c>
      <c r="G15" s="179">
        <v>61</v>
      </c>
      <c r="H15" s="179">
        <v>64</v>
      </c>
      <c r="I15" s="180" t="s">
        <v>119</v>
      </c>
      <c r="J15" s="180">
        <v>2</v>
      </c>
      <c r="K15" s="181">
        <v>510</v>
      </c>
    </row>
    <row r="16" spans="1:13">
      <c r="A16" s="174">
        <v>1980</v>
      </c>
      <c r="B16" s="175">
        <v>285</v>
      </c>
      <c r="C16" s="176" t="s">
        <v>119</v>
      </c>
      <c r="D16" s="175">
        <v>19</v>
      </c>
      <c r="E16" s="175">
        <v>48</v>
      </c>
      <c r="F16" s="176">
        <v>1</v>
      </c>
      <c r="G16" s="175">
        <v>59</v>
      </c>
      <c r="H16" s="175">
        <v>76</v>
      </c>
      <c r="I16" s="176" t="s">
        <v>119</v>
      </c>
      <c r="J16" s="176">
        <v>1</v>
      </c>
      <c r="K16" s="177">
        <v>489</v>
      </c>
    </row>
    <row r="17" spans="1:11">
      <c r="A17" s="178">
        <v>1981</v>
      </c>
      <c r="B17" s="179">
        <v>262</v>
      </c>
      <c r="C17" s="180" t="s">
        <v>119</v>
      </c>
      <c r="D17" s="179">
        <v>17</v>
      </c>
      <c r="E17" s="179">
        <v>50</v>
      </c>
      <c r="F17" s="180">
        <v>1</v>
      </c>
      <c r="G17" s="179">
        <v>60</v>
      </c>
      <c r="H17" s="179">
        <v>114</v>
      </c>
      <c r="I17" s="180" t="s">
        <v>119</v>
      </c>
      <c r="J17" s="180">
        <v>-3</v>
      </c>
      <c r="K17" s="181">
        <v>502</v>
      </c>
    </row>
    <row r="18" spans="1:11">
      <c r="A18" s="174">
        <v>1982</v>
      </c>
      <c r="B18" s="175">
        <v>241</v>
      </c>
      <c r="C18" s="176" t="s">
        <v>119</v>
      </c>
      <c r="D18" s="175">
        <v>19</v>
      </c>
      <c r="E18" s="175">
        <v>48</v>
      </c>
      <c r="F18" s="176">
        <v>1</v>
      </c>
      <c r="G18" s="175">
        <v>55</v>
      </c>
      <c r="H18" s="175">
        <v>117</v>
      </c>
      <c r="I18" s="176" t="s">
        <v>119</v>
      </c>
      <c r="J18" s="176">
        <v>3</v>
      </c>
      <c r="K18" s="177">
        <v>485</v>
      </c>
    </row>
    <row r="19" spans="1:11">
      <c r="A19" s="178">
        <v>1983</v>
      </c>
      <c r="B19" s="179">
        <v>215.38444444444443</v>
      </c>
      <c r="C19" s="180">
        <v>0</v>
      </c>
      <c r="D19" s="179">
        <v>23.866388888888888</v>
      </c>
      <c r="E19" s="179">
        <v>53.271111111111111</v>
      </c>
      <c r="F19" s="180">
        <v>0.71305555555555555</v>
      </c>
      <c r="G19" s="179">
        <v>63.546999999999997</v>
      </c>
      <c r="H19" s="179">
        <v>123.62690000000001</v>
      </c>
      <c r="I19" s="180" t="s">
        <v>119</v>
      </c>
      <c r="J19" s="180">
        <v>4.9359999999999999</v>
      </c>
      <c r="K19" s="181">
        <v>485.3449</v>
      </c>
    </row>
    <row r="20" spans="1:11">
      <c r="A20" s="174">
        <v>1984</v>
      </c>
      <c r="B20" s="175">
        <v>204.58972222222221</v>
      </c>
      <c r="C20" s="176">
        <v>0</v>
      </c>
      <c r="D20" s="175">
        <v>28.736111111111111</v>
      </c>
      <c r="E20" s="175">
        <v>59.799166666666665</v>
      </c>
      <c r="F20" s="176">
        <v>1.9180555555555554</v>
      </c>
      <c r="G20" s="175">
        <v>67.911000000000001</v>
      </c>
      <c r="H20" s="175">
        <v>151.50401000000002</v>
      </c>
      <c r="I20" s="176" t="s">
        <v>119</v>
      </c>
      <c r="J20" s="176">
        <v>0.38600000000000001</v>
      </c>
      <c r="K20" s="177">
        <v>514.84406555555552</v>
      </c>
    </row>
    <row r="21" spans="1:11">
      <c r="A21" s="178">
        <v>1985</v>
      </c>
      <c r="B21" s="179">
        <v>209.86138888888888</v>
      </c>
      <c r="C21" s="180">
        <v>0.84250000000000003</v>
      </c>
      <c r="D21" s="179">
        <v>33.698333333333345</v>
      </c>
      <c r="E21" s="179">
        <v>63.409166666666664</v>
      </c>
      <c r="F21" s="180">
        <v>3.2111111111111108</v>
      </c>
      <c r="G21" s="179">
        <v>70.986999999999995</v>
      </c>
      <c r="H21" s="179">
        <v>172.78691000000001</v>
      </c>
      <c r="I21" s="180" t="s">
        <v>119</v>
      </c>
      <c r="J21" s="180">
        <v>-1.5089999999999999</v>
      </c>
      <c r="K21" s="181">
        <v>553.28741000000002</v>
      </c>
    </row>
    <row r="22" spans="1:11">
      <c r="A22" s="174">
        <v>1986</v>
      </c>
      <c r="B22" s="175">
        <v>209.01694444444445</v>
      </c>
      <c r="C22" s="176">
        <v>2.3436111111111106</v>
      </c>
      <c r="D22" s="175">
        <v>34.697222222222223</v>
      </c>
      <c r="E22" s="175">
        <v>64.890555555555551</v>
      </c>
      <c r="F22" s="176">
        <v>5.2819444444444441</v>
      </c>
      <c r="G22" s="175">
        <v>60.933</v>
      </c>
      <c r="H22" s="175">
        <v>202.16428999999999</v>
      </c>
      <c r="I22" s="176" t="s">
        <v>119</v>
      </c>
      <c r="J22" s="176">
        <v>-4.6589999999999998</v>
      </c>
      <c r="K22" s="177">
        <v>574.66856777777775</v>
      </c>
    </row>
    <row r="23" spans="1:11">
      <c r="A23" s="178">
        <v>1987</v>
      </c>
      <c r="B23" s="179">
        <v>209.94972222222219</v>
      </c>
      <c r="C23" s="180">
        <v>3.1536111111111107</v>
      </c>
      <c r="D23" s="179">
        <v>34.107777777777777</v>
      </c>
      <c r="E23" s="179">
        <v>65.395555555555561</v>
      </c>
      <c r="F23" s="180">
        <v>6.9069444444444441</v>
      </c>
      <c r="G23" s="179">
        <v>71.853999999999999</v>
      </c>
      <c r="H23" s="179">
        <v>199.83829</v>
      </c>
      <c r="I23" s="180" t="s">
        <v>119</v>
      </c>
      <c r="J23" s="180">
        <v>-4.17</v>
      </c>
      <c r="K23" s="181">
        <v>587.03590111111112</v>
      </c>
    </row>
    <row r="24" spans="1:11">
      <c r="A24" s="174">
        <v>1988</v>
      </c>
      <c r="B24" s="175">
        <v>201.83083333333335</v>
      </c>
      <c r="C24" s="176">
        <v>4.0283333333333333</v>
      </c>
      <c r="D24" s="175">
        <v>33.894444444444439</v>
      </c>
      <c r="E24" s="175">
        <v>66.74444444444444</v>
      </c>
      <c r="F24" s="176">
        <v>6.9222222222222216</v>
      </c>
      <c r="G24" s="175">
        <v>69.882999999999996</v>
      </c>
      <c r="H24" s="175">
        <v>206.6651</v>
      </c>
      <c r="I24" s="176" t="s">
        <v>119</v>
      </c>
      <c r="J24" s="176">
        <v>-2.6070000000000002</v>
      </c>
      <c r="K24" s="177">
        <v>587.36137777777776</v>
      </c>
    </row>
    <row r="25" spans="1:11">
      <c r="A25" s="178">
        <v>1989</v>
      </c>
      <c r="B25" s="179">
        <v>193.70138888888889</v>
      </c>
      <c r="C25" s="180">
        <v>5.3352777777777778</v>
      </c>
      <c r="D25" s="179">
        <v>30.481944444444441</v>
      </c>
      <c r="E25" s="179">
        <v>66.465555555555554</v>
      </c>
      <c r="F25" s="180">
        <v>6.8311111111111114</v>
      </c>
      <c r="G25" s="179">
        <v>71.751000000000005</v>
      </c>
      <c r="H25" s="179">
        <v>196.31440000000003</v>
      </c>
      <c r="I25" s="180" t="s">
        <v>119</v>
      </c>
      <c r="J25" s="180">
        <v>-0.47299999999999998</v>
      </c>
      <c r="K25" s="181">
        <v>570.40767777777796</v>
      </c>
    </row>
    <row r="26" spans="1:11">
      <c r="A26" s="174">
        <v>1990</v>
      </c>
      <c r="B26" s="175">
        <v>191.26722222222224</v>
      </c>
      <c r="C26" s="176">
        <v>6.7066666666666661</v>
      </c>
      <c r="D26" s="175">
        <v>30.848333333333333</v>
      </c>
      <c r="E26" s="175">
        <v>66.75611111111111</v>
      </c>
      <c r="F26" s="176">
        <v>7.0830555555555552</v>
      </c>
      <c r="G26" s="175">
        <v>72.509</v>
      </c>
      <c r="H26" s="175">
        <v>202.39689000000001</v>
      </c>
      <c r="I26" s="176" t="s">
        <v>119</v>
      </c>
      <c r="J26" s="176">
        <v>-1.768</v>
      </c>
      <c r="K26" s="177">
        <v>575.79927888888892</v>
      </c>
    </row>
    <row r="27" spans="1:11">
      <c r="A27" s="178">
        <v>1991</v>
      </c>
      <c r="B27" s="179">
        <v>186.2175</v>
      </c>
      <c r="C27" s="180">
        <v>7.160277777777778</v>
      </c>
      <c r="D27" s="179">
        <v>28.663333333333334</v>
      </c>
      <c r="E27" s="179">
        <v>70.456944444444431</v>
      </c>
      <c r="F27" s="180">
        <v>7.3869444444444445</v>
      </c>
      <c r="G27" s="179">
        <v>63.249000000000002</v>
      </c>
      <c r="H27" s="179">
        <v>228.44809000000004</v>
      </c>
      <c r="I27" s="180" t="s">
        <v>119</v>
      </c>
      <c r="J27" s="180">
        <v>-1.294</v>
      </c>
      <c r="K27" s="181">
        <v>590.28809000000001</v>
      </c>
    </row>
    <row r="28" spans="1:11">
      <c r="A28" s="174">
        <v>1992</v>
      </c>
      <c r="B28" s="175">
        <v>185.85944444444442</v>
      </c>
      <c r="C28" s="176">
        <v>8.0352777777777771</v>
      </c>
      <c r="D28" s="175">
        <v>26.800277777777779</v>
      </c>
      <c r="E28" s="175">
        <v>71.791388888888889</v>
      </c>
      <c r="F28" s="176">
        <v>6.9130555555555553</v>
      </c>
      <c r="G28" s="175">
        <v>74.363</v>
      </c>
      <c r="H28" s="175">
        <v>188.27807000000001</v>
      </c>
      <c r="I28" s="176" t="s">
        <v>119</v>
      </c>
      <c r="J28" s="176">
        <v>-2.1560000000000001</v>
      </c>
      <c r="K28" s="177">
        <v>559.88451444444445</v>
      </c>
    </row>
    <row r="29" spans="1:11">
      <c r="A29" s="178">
        <v>1993</v>
      </c>
      <c r="B29" s="179">
        <v>185.00361111111113</v>
      </c>
      <c r="C29" s="180">
        <v>7.9508333333333328</v>
      </c>
      <c r="D29" s="179">
        <v>26.606944444444444</v>
      </c>
      <c r="E29" s="179">
        <v>75.497500000000002</v>
      </c>
      <c r="F29" s="180">
        <v>7.213055555555556</v>
      </c>
      <c r="G29" s="179">
        <v>74.698999999999998</v>
      </c>
      <c r="H29" s="179">
        <v>182.18395000000001</v>
      </c>
      <c r="I29" s="180" t="s">
        <v>119</v>
      </c>
      <c r="J29" s="180">
        <v>-0.58599999999999997</v>
      </c>
      <c r="K29" s="181">
        <v>558.56889444444448</v>
      </c>
    </row>
    <row r="30" spans="1:11">
      <c r="A30" s="174">
        <v>1994</v>
      </c>
      <c r="B30" s="175">
        <v>200.79472222222222</v>
      </c>
      <c r="C30" s="176">
        <v>7.9316666666666658</v>
      </c>
      <c r="D30" s="175">
        <v>27.796666666666667</v>
      </c>
      <c r="E30" s="175">
        <v>78.758333333333326</v>
      </c>
      <c r="F30" s="176">
        <v>6.9249999999999998</v>
      </c>
      <c r="G30" s="175">
        <v>59.171999999999997</v>
      </c>
      <c r="H30" s="175">
        <v>217.35307</v>
      </c>
      <c r="I30" s="176" t="s">
        <v>119</v>
      </c>
      <c r="J30" s="176">
        <v>0.26100000000000001</v>
      </c>
      <c r="K30" s="177">
        <v>598.9924588888889</v>
      </c>
    </row>
    <row r="31" spans="1:11">
      <c r="A31" s="178">
        <v>1995</v>
      </c>
      <c r="B31" s="179">
        <v>198.57333333333332</v>
      </c>
      <c r="C31" s="180">
        <v>7.9219444444444447</v>
      </c>
      <c r="D31" s="179">
        <v>27.420277777777777</v>
      </c>
      <c r="E31" s="179">
        <v>84.701388888888886</v>
      </c>
      <c r="F31" s="180">
        <v>6.9669444444444446</v>
      </c>
      <c r="G31" s="179">
        <v>68.200999999999993</v>
      </c>
      <c r="H31" s="179">
        <v>207.31638000000001</v>
      </c>
      <c r="I31" s="180" t="s">
        <v>119</v>
      </c>
      <c r="J31" s="180">
        <v>-1.714</v>
      </c>
      <c r="K31" s="181">
        <v>599.3872688888888</v>
      </c>
    </row>
    <row r="32" spans="1:11">
      <c r="A32" s="174">
        <v>1996</v>
      </c>
      <c r="B32" s="175">
        <v>210.91277777777773</v>
      </c>
      <c r="C32" s="176">
        <v>8.1549999999999994</v>
      </c>
      <c r="D32" s="175">
        <v>31.366388888888892</v>
      </c>
      <c r="E32" s="175">
        <v>88.422777777777782</v>
      </c>
      <c r="F32" s="176">
        <v>6.9161111111111113</v>
      </c>
      <c r="G32" s="175">
        <v>51.884</v>
      </c>
      <c r="H32" s="175">
        <v>224.44737000000003</v>
      </c>
      <c r="I32" s="176" t="s">
        <v>119</v>
      </c>
      <c r="J32" s="176">
        <v>6.1390000000000002</v>
      </c>
      <c r="K32" s="177">
        <v>628.24342555555552</v>
      </c>
    </row>
    <row r="33" spans="1:11">
      <c r="A33" s="178">
        <v>1997</v>
      </c>
      <c r="B33" s="179">
        <v>201.64055555555555</v>
      </c>
      <c r="C33" s="180">
        <v>8.6022222222222204</v>
      </c>
      <c r="D33" s="179">
        <v>26.059444444444445</v>
      </c>
      <c r="E33" s="179">
        <v>90.283055555555549</v>
      </c>
      <c r="F33" s="180">
        <v>6.108888888888889</v>
      </c>
      <c r="G33" s="179">
        <v>69.215999999999994</v>
      </c>
      <c r="H33" s="179">
        <v>205.97893000000002</v>
      </c>
      <c r="I33" s="180">
        <v>0.20300000000000001</v>
      </c>
      <c r="J33" s="180">
        <v>-2.7080000000000002</v>
      </c>
      <c r="K33" s="181">
        <v>605.38409666666666</v>
      </c>
    </row>
    <row r="34" spans="1:11">
      <c r="A34" s="174">
        <v>1998</v>
      </c>
      <c r="B34" s="175">
        <v>207.83138888888891</v>
      </c>
      <c r="C34" s="176">
        <v>8.7383333333333333</v>
      </c>
      <c r="D34" s="175">
        <v>26.334722222222219</v>
      </c>
      <c r="E34" s="175">
        <v>91.387500000000003</v>
      </c>
      <c r="F34" s="176">
        <v>7.3680555555555554</v>
      </c>
      <c r="G34" s="175">
        <v>75.051000000000002</v>
      </c>
      <c r="H34" s="175">
        <v>218.05087000000003</v>
      </c>
      <c r="I34" s="176">
        <v>0.308</v>
      </c>
      <c r="J34" s="176">
        <v>-10.696999999999999</v>
      </c>
      <c r="K34" s="177">
        <v>624.37287000000003</v>
      </c>
    </row>
    <row r="35" spans="1:11">
      <c r="A35" s="178">
        <v>1999</v>
      </c>
      <c r="B35" s="179">
        <v>201.61472222222218</v>
      </c>
      <c r="C35" s="180">
        <v>8.6288888888888895</v>
      </c>
      <c r="D35" s="179">
        <v>25.368333333333332</v>
      </c>
      <c r="E35" s="179">
        <v>89.55</v>
      </c>
      <c r="F35" s="180">
        <v>7.5238888888888891</v>
      </c>
      <c r="G35" s="179">
        <v>71.691000000000003</v>
      </c>
      <c r="H35" s="179">
        <v>213.37561000000002</v>
      </c>
      <c r="I35" s="180">
        <v>0.35799999999999998</v>
      </c>
      <c r="J35" s="180">
        <v>-7.4820000000000002</v>
      </c>
      <c r="K35" s="181">
        <v>610.62844333333339</v>
      </c>
    </row>
    <row r="36" spans="1:11">
      <c r="A36" s="174">
        <v>2000</v>
      </c>
      <c r="B36" s="175">
        <v>196.91944444444445</v>
      </c>
      <c r="C36" s="176">
        <v>7.9252777777777776</v>
      </c>
      <c r="D36" s="175">
        <v>25.753333333333334</v>
      </c>
      <c r="E36" s="175">
        <v>90.827222222222218</v>
      </c>
      <c r="F36" s="176">
        <v>7.483888888888889</v>
      </c>
      <c r="G36" s="175">
        <v>78.584000000000003</v>
      </c>
      <c r="H36" s="175">
        <v>168.30936000000003</v>
      </c>
      <c r="I36" s="176">
        <v>0.45700000000000002</v>
      </c>
      <c r="J36" s="176">
        <v>4.6769999999999996</v>
      </c>
      <c r="K36" s="177">
        <v>580.93652666666662</v>
      </c>
    </row>
    <row r="37" spans="1:11">
      <c r="A37" s="178">
        <v>2001</v>
      </c>
      <c r="B37" s="179">
        <v>199.74722222222218</v>
      </c>
      <c r="C37" s="180">
        <v>9.0027777777777782</v>
      </c>
      <c r="D37" s="179">
        <v>28.436388888888882</v>
      </c>
      <c r="E37" s="179">
        <v>93.925736111111107</v>
      </c>
      <c r="F37" s="180">
        <v>7.596111111111111</v>
      </c>
      <c r="G37" s="179">
        <v>79.061000000000007</v>
      </c>
      <c r="H37" s="179">
        <v>214.07341</v>
      </c>
      <c r="I37" s="180">
        <v>0.48199999999999998</v>
      </c>
      <c r="J37" s="180">
        <v>-7.29</v>
      </c>
      <c r="K37" s="181">
        <v>625.03464611111099</v>
      </c>
    </row>
    <row r="38" spans="1:11">
      <c r="A38" s="174">
        <v>2002</v>
      </c>
      <c r="B38" s="175">
        <v>202.95249999999999</v>
      </c>
      <c r="C38" s="176">
        <v>9.2286111111111104</v>
      </c>
      <c r="D38" s="175">
        <v>29.511944444444442</v>
      </c>
      <c r="E38" s="175">
        <v>99.757005555555551</v>
      </c>
      <c r="F38" s="176">
        <v>7.69</v>
      </c>
      <c r="G38" s="175">
        <v>66.358000000000004</v>
      </c>
      <c r="H38" s="175">
        <v>200.69891000000001</v>
      </c>
      <c r="I38" s="176">
        <v>0.60799999999999998</v>
      </c>
      <c r="J38" s="176">
        <v>5.3559999999999999</v>
      </c>
      <c r="K38" s="177">
        <v>622.16097111111105</v>
      </c>
    </row>
    <row r="39" spans="1:11">
      <c r="A39" s="178">
        <v>2003</v>
      </c>
      <c r="B39" s="179">
        <v>207.81444444444443</v>
      </c>
      <c r="C39" s="180">
        <v>10.311111111111112</v>
      </c>
      <c r="D39" s="179">
        <v>30.093888888888891</v>
      </c>
      <c r="E39" s="179">
        <v>105.47527777777778</v>
      </c>
      <c r="F39" s="180">
        <v>6.6238888888888887</v>
      </c>
      <c r="G39" s="179">
        <v>53.529000000000003</v>
      </c>
      <c r="H39" s="179">
        <v>199.64058000000003</v>
      </c>
      <c r="I39" s="180">
        <v>0.63100000000000001</v>
      </c>
      <c r="J39" s="180">
        <v>12.829000000000001</v>
      </c>
      <c r="K39" s="181">
        <v>626.94819111111099</v>
      </c>
    </row>
    <row r="40" spans="1:11">
      <c r="A40" s="174">
        <v>2004</v>
      </c>
      <c r="B40" s="175">
        <v>207.27777777777777</v>
      </c>
      <c r="C40" s="176">
        <v>10.155555555555555</v>
      </c>
      <c r="D40" s="175">
        <v>30.185555555555556</v>
      </c>
      <c r="E40" s="175">
        <v>107.73388888888888</v>
      </c>
      <c r="F40" s="176">
        <v>6.6769444444444446</v>
      </c>
      <c r="G40" s="175">
        <v>60.631</v>
      </c>
      <c r="H40" s="175">
        <v>227.06412000000003</v>
      </c>
      <c r="I40" s="176">
        <v>0.85</v>
      </c>
      <c r="J40" s="176">
        <v>-2.1040000000000001</v>
      </c>
      <c r="K40" s="177">
        <v>648.47084222222213</v>
      </c>
    </row>
    <row r="41" spans="1:11">
      <c r="A41" s="178">
        <v>2005</v>
      </c>
      <c r="B41" s="179">
        <v>203.86277777777775</v>
      </c>
      <c r="C41" s="180">
        <v>9.5380555555555553</v>
      </c>
      <c r="D41" s="179">
        <v>27.878888888888888</v>
      </c>
      <c r="E41" s="179">
        <v>109.46894291111111</v>
      </c>
      <c r="F41" s="180">
        <v>6.165</v>
      </c>
      <c r="G41" s="179">
        <v>72.852000000000004</v>
      </c>
      <c r="H41" s="179">
        <v>215.37597</v>
      </c>
      <c r="I41" s="180">
        <v>0.93600000000000005</v>
      </c>
      <c r="J41" s="180">
        <v>-7.3920000000000003</v>
      </c>
      <c r="K41" s="181">
        <v>638.68563513333322</v>
      </c>
    </row>
    <row r="42" spans="1:11">
      <c r="A42" s="174">
        <v>2006</v>
      </c>
      <c r="B42" s="175">
        <v>204.48194444444445</v>
      </c>
      <c r="C42" s="176">
        <v>9.8324999999999996</v>
      </c>
      <c r="D42" s="175">
        <v>27.476388888888891</v>
      </c>
      <c r="E42" s="175">
        <v>110.64899927777776</v>
      </c>
      <c r="F42" s="176">
        <v>5.8561111111111117</v>
      </c>
      <c r="G42" s="175">
        <v>61.728000000000002</v>
      </c>
      <c r="H42" s="175">
        <v>189.74345000000002</v>
      </c>
      <c r="I42" s="176">
        <v>0.98699999999999999</v>
      </c>
      <c r="J42" s="176">
        <v>6.05</v>
      </c>
      <c r="K42" s="177">
        <v>616.80439372222213</v>
      </c>
    </row>
    <row r="43" spans="1:11">
      <c r="A43" s="178">
        <v>2007</v>
      </c>
      <c r="B43" s="179">
        <v>198.02805555555554</v>
      </c>
      <c r="C43" s="180">
        <v>10.696666666666665</v>
      </c>
      <c r="D43" s="179">
        <v>27.730277777777779</v>
      </c>
      <c r="E43" s="179">
        <v>115.75472222222221</v>
      </c>
      <c r="F43" s="180">
        <v>5.7930555555555561</v>
      </c>
      <c r="G43" s="179">
        <v>66.265000000000001</v>
      </c>
      <c r="H43" s="179">
        <v>191.40654000000001</v>
      </c>
      <c r="I43" s="180">
        <v>1.4319999999999999</v>
      </c>
      <c r="J43" s="180">
        <v>1.3160000000000001</v>
      </c>
      <c r="K43" s="181">
        <v>618.42231777777783</v>
      </c>
    </row>
    <row r="44" spans="1:11">
      <c r="A44" s="174">
        <v>2008</v>
      </c>
      <c r="B44" s="679">
        <v>185.25472222222223</v>
      </c>
      <c r="C44" s="176">
        <v>8.69</v>
      </c>
      <c r="D44" s="175">
        <v>26.190277777777776</v>
      </c>
      <c r="E44" s="679">
        <v>120.81341</v>
      </c>
      <c r="F44" s="176">
        <v>5.6980555555555554</v>
      </c>
      <c r="G44" s="175">
        <v>67</v>
      </c>
      <c r="H44" s="175">
        <v>183.60281000000003</v>
      </c>
      <c r="I44" s="176">
        <v>1.996</v>
      </c>
      <c r="J44" s="176">
        <v>-1.962</v>
      </c>
      <c r="K44" s="177">
        <v>597.29</v>
      </c>
    </row>
    <row r="45" spans="1:11">
      <c r="A45" s="178">
        <v>2009</v>
      </c>
      <c r="B45" s="179">
        <v>173.51</v>
      </c>
      <c r="C45" s="180">
        <v>12.72194</v>
      </c>
      <c r="D45" s="179">
        <v>17.933055555555601</v>
      </c>
      <c r="E45" s="680">
        <v>124.74073</v>
      </c>
      <c r="F45" s="180">
        <v>5.423055555555556</v>
      </c>
      <c r="G45" s="179">
        <v>65.897000000000006</v>
      </c>
      <c r="H45" s="179">
        <v>149.43387000000001</v>
      </c>
      <c r="I45" s="180">
        <v>2.4849999999999999</v>
      </c>
      <c r="J45" s="180">
        <v>4.6859999999999999</v>
      </c>
      <c r="K45" s="181">
        <v>556.79999999999995</v>
      </c>
    </row>
    <row r="46" spans="1:11">
      <c r="A46" s="174">
        <v>2010</v>
      </c>
      <c r="B46" s="175">
        <v>187.3</v>
      </c>
      <c r="C46" s="176">
        <v>17.559999999999999</v>
      </c>
      <c r="D46" s="175">
        <v>26.02</v>
      </c>
      <c r="E46" s="175">
        <v>141.44999999999999</v>
      </c>
      <c r="F46" s="176">
        <v>5.33</v>
      </c>
      <c r="G46" s="175">
        <v>66.84</v>
      </c>
      <c r="H46" s="175">
        <v>166.45</v>
      </c>
      <c r="I46" s="176">
        <v>3.47</v>
      </c>
      <c r="J46" s="176">
        <v>1.96</v>
      </c>
      <c r="K46" s="177">
        <v>616.37</v>
      </c>
    </row>
    <row r="47" spans="1:11">
      <c r="A47" s="178"/>
      <c r="B47" s="182"/>
      <c r="C47" s="183"/>
      <c r="D47" s="182"/>
      <c r="E47" s="182"/>
      <c r="F47" s="183"/>
      <c r="G47" s="182"/>
      <c r="H47" s="183"/>
      <c r="I47" s="183"/>
      <c r="J47" s="184"/>
      <c r="K47" s="185"/>
    </row>
    <row r="48" spans="1:11">
      <c r="A48" s="187" t="s">
        <v>162</v>
      </c>
      <c r="B48" s="182"/>
      <c r="C48" s="183"/>
      <c r="D48" s="182"/>
      <c r="E48" s="182"/>
      <c r="F48" s="183"/>
      <c r="G48" s="182"/>
      <c r="H48" s="183"/>
      <c r="I48" s="183"/>
      <c r="J48" s="184"/>
      <c r="K48" s="185"/>
    </row>
    <row r="49" spans="1:11" ht="15">
      <c r="A49" s="186" t="s">
        <v>420</v>
      </c>
      <c r="B49" s="168"/>
      <c r="C49" s="168"/>
      <c r="D49" s="168"/>
      <c r="E49" s="168"/>
      <c r="F49" s="168"/>
      <c r="G49" s="168"/>
      <c r="H49" s="168"/>
      <c r="I49" s="168"/>
      <c r="J49" s="168"/>
      <c r="K49" s="168"/>
    </row>
    <row r="50" spans="1:11" ht="15">
      <c r="A50" s="186" t="s">
        <v>421</v>
      </c>
      <c r="B50" s="168"/>
      <c r="C50" s="168"/>
      <c r="D50" s="168"/>
      <c r="E50" s="168"/>
      <c r="F50" s="168"/>
      <c r="G50" s="168"/>
      <c r="H50" s="168"/>
      <c r="I50" s="168"/>
      <c r="J50" s="168"/>
      <c r="K50" s="168"/>
    </row>
    <row r="51" spans="1:11">
      <c r="A51" s="681" t="s">
        <v>478</v>
      </c>
      <c r="B51" s="168"/>
      <c r="C51" s="168"/>
      <c r="D51" s="168"/>
      <c r="E51" s="168"/>
      <c r="F51" s="168"/>
      <c r="G51" s="168"/>
      <c r="H51" s="168"/>
      <c r="I51" s="168"/>
      <c r="J51" s="168"/>
      <c r="K51" s="168"/>
    </row>
  </sheetData>
  <pageMargins left="0.70866141732283472" right="0.70866141732283472" top="0.74803149606299213" bottom="0.74803149606299213" header="0.31496062992125984" footer="0.31496062992125984"/>
  <pageSetup paperSize="9" scale="88" orientation="portrait" r:id="rId1"/>
  <headerFooter>
    <oddHeader>&amp;L&amp;G</oddHead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52"/>
  <sheetViews>
    <sheetView topLeftCell="A31" zoomScaleNormal="100" workbookViewId="0">
      <selection activeCell="A48" sqref="A48"/>
    </sheetView>
  </sheetViews>
  <sheetFormatPr defaultColWidth="8.85546875" defaultRowHeight="12.75"/>
  <cols>
    <col min="1" max="1" width="5.140625" style="200" customWidth="1"/>
    <col min="2" max="5" width="16" style="78" customWidth="1"/>
    <col min="6" max="6" width="17.42578125" style="78" customWidth="1"/>
    <col min="7" max="16384" width="8.85546875" style="78"/>
  </cols>
  <sheetData>
    <row r="3" spans="1:6" ht="30.6" customHeight="1">
      <c r="A3" s="685" t="s">
        <v>176</v>
      </c>
      <c r="B3" s="685"/>
      <c r="C3" s="685"/>
      <c r="D3" s="685"/>
      <c r="E3" s="685"/>
      <c r="F3" s="685"/>
    </row>
    <row r="4" spans="1:6">
      <c r="A4" s="188"/>
      <c r="B4" s="189"/>
      <c r="C4" s="189"/>
      <c r="D4" s="189"/>
      <c r="E4" s="189"/>
      <c r="F4" s="189"/>
    </row>
    <row r="5" spans="1:6" ht="66">
      <c r="A5" s="190" t="s">
        <v>107</v>
      </c>
      <c r="B5" s="146" t="s">
        <v>130</v>
      </c>
      <c r="C5" s="146" t="s">
        <v>164</v>
      </c>
      <c r="D5" s="146" t="s">
        <v>110</v>
      </c>
      <c r="E5" s="146" t="s">
        <v>177</v>
      </c>
      <c r="F5" s="147" t="s">
        <v>168</v>
      </c>
    </row>
    <row r="6" spans="1:6">
      <c r="A6" s="191">
        <v>1970</v>
      </c>
      <c r="B6" s="192">
        <v>177.19727468972627</v>
      </c>
      <c r="C6" s="192">
        <v>59.704860125945679</v>
      </c>
      <c r="D6" s="192">
        <v>185.50780802298075</v>
      </c>
      <c r="E6" s="192">
        <v>34.570065704753866</v>
      </c>
      <c r="F6" s="193">
        <v>456.98000854340654</v>
      </c>
    </row>
    <row r="7" spans="1:6">
      <c r="A7" s="194">
        <v>1971</v>
      </c>
      <c r="B7" s="195">
        <v>168.34303812389493</v>
      </c>
      <c r="C7" s="195">
        <v>58.36126492845208</v>
      </c>
      <c r="D7" s="195">
        <v>176</v>
      </c>
      <c r="E7" s="195">
        <v>32.966369436446435</v>
      </c>
      <c r="F7" s="196">
        <v>436</v>
      </c>
    </row>
    <row r="8" spans="1:6">
      <c r="A8" s="191">
        <v>1972</v>
      </c>
      <c r="B8" s="192">
        <v>176.90841266091059</v>
      </c>
      <c r="C8" s="192">
        <v>60.539399131912681</v>
      </c>
      <c r="D8" s="192">
        <v>176.60031577723211</v>
      </c>
      <c r="E8" s="192">
        <v>33.940861577937753</v>
      </c>
      <c r="F8" s="193">
        <v>447.9889891479931</v>
      </c>
    </row>
    <row r="9" spans="1:6">
      <c r="A9" s="194">
        <v>1973</v>
      </c>
      <c r="B9" s="195">
        <v>186.87104311021986</v>
      </c>
      <c r="C9" s="195">
        <v>65.074487824581752</v>
      </c>
      <c r="D9" s="195">
        <v>184.88261877192539</v>
      </c>
      <c r="E9" s="195">
        <v>33.159055740495845</v>
      </c>
      <c r="F9" s="196">
        <v>469.98720544722289</v>
      </c>
    </row>
    <row r="10" spans="1:6">
      <c r="A10" s="191">
        <v>1974</v>
      </c>
      <c r="B10" s="192">
        <v>184.57251918658665</v>
      </c>
      <c r="C10" s="192">
        <v>60.64805130933992</v>
      </c>
      <c r="D10" s="192">
        <v>158.7413215546963</v>
      </c>
      <c r="E10" s="192">
        <v>33.028215294391565</v>
      </c>
      <c r="F10" s="193">
        <v>436.99010734501439</v>
      </c>
    </row>
    <row r="11" spans="1:6">
      <c r="A11" s="194">
        <v>1975</v>
      </c>
      <c r="B11" s="195">
        <v>186.29140342984667</v>
      </c>
      <c r="C11" s="195">
        <v>64.549135820932008</v>
      </c>
      <c r="D11" s="195">
        <v>177.37618770277507</v>
      </c>
      <c r="E11" s="195">
        <v>34.778409144808613</v>
      </c>
      <c r="F11" s="196">
        <v>462.99513609836231</v>
      </c>
    </row>
    <row r="12" spans="1:6">
      <c r="A12" s="191">
        <v>1976</v>
      </c>
      <c r="B12" s="192">
        <v>193.35189234518296</v>
      </c>
      <c r="C12" s="192">
        <v>71.158983952593047</v>
      </c>
      <c r="D12" s="192">
        <v>203.15801263203608</v>
      </c>
      <c r="E12" s="192">
        <v>34.317575202990881</v>
      </c>
      <c r="F12" s="193">
        <v>501</v>
      </c>
    </row>
    <row r="13" spans="1:6">
      <c r="A13" s="194">
        <v>1977</v>
      </c>
      <c r="B13" s="195">
        <v>184.25948402326804</v>
      </c>
      <c r="C13" s="195">
        <v>74.166199649324255</v>
      </c>
      <c r="D13" s="195">
        <v>204.38040219986982</v>
      </c>
      <c r="E13" s="195">
        <v>34.179064977533862</v>
      </c>
      <c r="F13" s="196">
        <v>496.98515084999605</v>
      </c>
    </row>
    <row r="14" spans="1:6">
      <c r="A14" s="191">
        <v>1978</v>
      </c>
      <c r="B14" s="192">
        <v>185.85459898304066</v>
      </c>
      <c r="C14" s="192">
        <v>74.53675780028901</v>
      </c>
      <c r="D14" s="192">
        <v>206</v>
      </c>
      <c r="E14" s="192">
        <v>33.866124903552254</v>
      </c>
      <c r="F14" s="193">
        <v>500</v>
      </c>
    </row>
    <row r="15" spans="1:6">
      <c r="A15" s="194">
        <v>1979</v>
      </c>
      <c r="B15" s="195">
        <v>190.20755504250721</v>
      </c>
      <c r="C15" s="195">
        <v>75.303400378077583</v>
      </c>
      <c r="D15" s="195">
        <v>215.4045123710074</v>
      </c>
      <c r="E15" s="195">
        <v>29.075371965156815</v>
      </c>
      <c r="F15" s="196">
        <v>509.99083975674898</v>
      </c>
    </row>
    <row r="16" spans="1:6">
      <c r="A16" s="191">
        <v>1980</v>
      </c>
      <c r="B16" s="192">
        <v>184.70230308863896</v>
      </c>
      <c r="C16" s="192">
        <v>71.033519401183483</v>
      </c>
      <c r="D16" s="192">
        <v>208.82378360097124</v>
      </c>
      <c r="E16" s="192">
        <v>25.43615619476137</v>
      </c>
      <c r="F16" s="193">
        <v>489</v>
      </c>
    </row>
    <row r="17" spans="1:6">
      <c r="A17" s="194">
        <v>1981</v>
      </c>
      <c r="B17" s="195">
        <v>183.68222465718065</v>
      </c>
      <c r="C17" s="195">
        <v>72.578225414012167</v>
      </c>
      <c r="D17" s="195">
        <v>220.5370415565136</v>
      </c>
      <c r="E17" s="195">
        <v>25.198466338865316</v>
      </c>
      <c r="F17" s="196">
        <v>501.99595796657178</v>
      </c>
    </row>
    <row r="18" spans="1:6">
      <c r="A18" s="191">
        <v>1982</v>
      </c>
      <c r="B18" s="192">
        <v>172.26069972590463</v>
      </c>
      <c r="C18" s="192">
        <v>71.669296654056424</v>
      </c>
      <c r="D18" s="192">
        <v>215.17097902239618</v>
      </c>
      <c r="E18" s="192">
        <v>25.892008754466453</v>
      </c>
      <c r="F18" s="193">
        <v>484.99298415682358</v>
      </c>
    </row>
    <row r="19" spans="1:6">
      <c r="A19" s="194">
        <v>1983</v>
      </c>
      <c r="B19" s="195">
        <v>174.89008220096875</v>
      </c>
      <c r="C19" s="195">
        <v>75.867822885321459</v>
      </c>
      <c r="D19" s="195">
        <v>208.75990599897256</v>
      </c>
      <c r="E19" s="195">
        <v>26.217654329913529</v>
      </c>
      <c r="F19" s="196">
        <v>485</v>
      </c>
    </row>
    <row r="20" spans="1:6">
      <c r="A20" s="191">
        <v>1984</v>
      </c>
      <c r="B20" s="192">
        <v>189.15320406364</v>
      </c>
      <c r="C20" s="192">
        <v>80.562452683120924</v>
      </c>
      <c r="D20" s="192">
        <v>219.29003705078111</v>
      </c>
      <c r="E20" s="192">
        <v>26.282706507126758</v>
      </c>
      <c r="F20" s="193">
        <v>515.28840030466881</v>
      </c>
    </row>
    <row r="21" spans="1:6">
      <c r="A21" s="194">
        <v>1985</v>
      </c>
      <c r="B21" s="195">
        <v>198.76608179633615</v>
      </c>
      <c r="C21" s="195">
        <v>82.294527037955831</v>
      </c>
      <c r="D21" s="195">
        <v>248.2478442449335</v>
      </c>
      <c r="E21" s="195">
        <v>24.146199892688724</v>
      </c>
      <c r="F21" s="196">
        <v>553.45465297191424</v>
      </c>
    </row>
    <row r="22" spans="1:6">
      <c r="A22" s="191">
        <v>1986</v>
      </c>
      <c r="B22" s="192">
        <v>204.74091800237238</v>
      </c>
      <c r="C22" s="192">
        <v>87.236699953941738</v>
      </c>
      <c r="D22" s="192">
        <v>252.29789788798973</v>
      </c>
      <c r="E22" s="192">
        <v>29.824327503855962</v>
      </c>
      <c r="F22" s="193">
        <v>575</v>
      </c>
    </row>
    <row r="23" spans="1:6">
      <c r="A23" s="194">
        <v>1987</v>
      </c>
      <c r="B23" s="195">
        <v>207.43818868282736</v>
      </c>
      <c r="C23" s="195">
        <v>88.904730619958386</v>
      </c>
      <c r="D23" s="195">
        <v>259.3009585032666</v>
      </c>
      <c r="E23" s="195">
        <v>30.683835398557068</v>
      </c>
      <c r="F23" s="196">
        <v>587</v>
      </c>
    </row>
    <row r="24" spans="1:6">
      <c r="A24" s="191">
        <v>1988</v>
      </c>
      <c r="B24" s="192">
        <v>212.08545265091962</v>
      </c>
      <c r="C24" s="192">
        <v>93.077072926240518</v>
      </c>
      <c r="D24" s="192">
        <v>251.67957775642711</v>
      </c>
      <c r="E24" s="192">
        <v>29.83817741683934</v>
      </c>
      <c r="F24" s="193">
        <v>586.68028075042662</v>
      </c>
    </row>
    <row r="25" spans="1:6">
      <c r="A25" s="194">
        <v>1989</v>
      </c>
      <c r="B25" s="195">
        <v>207.88159043292106</v>
      </c>
      <c r="C25" s="195">
        <v>94.61924147961787</v>
      </c>
      <c r="D25" s="195">
        <v>239.28236318492762</v>
      </c>
      <c r="E25" s="195">
        <v>28.685637096729224</v>
      </c>
      <c r="F25" s="196">
        <v>570.46883219419567</v>
      </c>
    </row>
    <row r="26" spans="1:6">
      <c r="A26" s="191">
        <v>1990</v>
      </c>
      <c r="B26" s="192">
        <v>207.25021524292868</v>
      </c>
      <c r="C26" s="192">
        <v>84.081447137898607</v>
      </c>
      <c r="D26" s="192">
        <v>243.57179786009584</v>
      </c>
      <c r="E26" s="192">
        <v>40.040020298426448</v>
      </c>
      <c r="F26" s="193">
        <v>576</v>
      </c>
    </row>
    <row r="27" spans="1:6">
      <c r="A27" s="194">
        <v>1991</v>
      </c>
      <c r="B27" s="195">
        <v>205.10850481680666</v>
      </c>
      <c r="C27" s="195">
        <v>83.718145332869952</v>
      </c>
      <c r="D27" s="195">
        <v>265.06229798497026</v>
      </c>
      <c r="E27" s="195">
        <v>35.374733368011988</v>
      </c>
      <c r="F27" s="196">
        <v>589.6585411497864</v>
      </c>
    </row>
    <row r="28" spans="1:6">
      <c r="A28" s="191">
        <v>1992</v>
      </c>
      <c r="B28" s="192">
        <v>192.07429287604859</v>
      </c>
      <c r="C28" s="192">
        <v>83.829531487021512</v>
      </c>
      <c r="D28" s="192">
        <v>245.32962399171626</v>
      </c>
      <c r="E28" s="192">
        <v>37.921698031234918</v>
      </c>
      <c r="F28" s="193">
        <v>560</v>
      </c>
    </row>
    <row r="29" spans="1:6">
      <c r="A29" s="194">
        <v>1993</v>
      </c>
      <c r="B29" s="195">
        <v>193.24715894423181</v>
      </c>
      <c r="C29" s="195">
        <v>79.346256844821426</v>
      </c>
      <c r="D29" s="195">
        <v>247.11049312769495</v>
      </c>
      <c r="E29" s="195">
        <v>38.08532154627212</v>
      </c>
      <c r="F29" s="196">
        <v>559</v>
      </c>
    </row>
    <row r="30" spans="1:6">
      <c r="A30" s="191">
        <v>1994</v>
      </c>
      <c r="B30" s="192">
        <v>209.39890112131891</v>
      </c>
      <c r="C30" s="192">
        <v>83.679155226660242</v>
      </c>
      <c r="D30" s="192">
        <v>263.01081402931908</v>
      </c>
      <c r="E30" s="192">
        <v>41.921451813779974</v>
      </c>
      <c r="F30" s="193">
        <v>598.53857008089722</v>
      </c>
    </row>
    <row r="31" spans="1:6">
      <c r="A31" s="194">
        <v>1995</v>
      </c>
      <c r="B31" s="195">
        <v>213.57135970636907</v>
      </c>
      <c r="C31" s="195">
        <v>84.708153667296187</v>
      </c>
      <c r="D31" s="195">
        <v>257.56280107199478</v>
      </c>
      <c r="E31" s="195">
        <v>42.565036054209756</v>
      </c>
      <c r="F31" s="196">
        <v>598.86286861768338</v>
      </c>
    </row>
    <row r="32" spans="1:6">
      <c r="A32" s="191">
        <v>1996</v>
      </c>
      <c r="B32" s="192">
        <v>223.02796153151135</v>
      </c>
      <c r="C32" s="192">
        <v>85.333563051236212</v>
      </c>
      <c r="D32" s="192">
        <v>275.98013432944265</v>
      </c>
      <c r="E32" s="192">
        <v>42.337565803425122</v>
      </c>
      <c r="F32" s="193">
        <v>628</v>
      </c>
    </row>
    <row r="33" spans="1:6">
      <c r="A33" s="194">
        <v>1997</v>
      </c>
      <c r="B33" s="195">
        <v>221.65999689525754</v>
      </c>
      <c r="C33" s="195">
        <v>84.744289977268224</v>
      </c>
      <c r="D33" s="195">
        <v>250.94454438963976</v>
      </c>
      <c r="E33" s="195">
        <v>47.170305914484771</v>
      </c>
      <c r="F33" s="196">
        <v>604.8260642736326</v>
      </c>
    </row>
    <row r="34" spans="1:6">
      <c r="A34" s="191">
        <v>1998</v>
      </c>
      <c r="B34" s="192">
        <v>226.03763743793635</v>
      </c>
      <c r="C34" s="192">
        <v>88.671981658640817</v>
      </c>
      <c r="D34" s="192">
        <v>258.24422333995551</v>
      </c>
      <c r="E34" s="192">
        <v>50.689085611569269</v>
      </c>
      <c r="F34" s="193">
        <v>623.94573118538528</v>
      </c>
    </row>
    <row r="35" spans="1:6">
      <c r="A35" s="194">
        <v>1999</v>
      </c>
      <c r="B35" s="195">
        <v>225.34476081234052</v>
      </c>
      <c r="C35" s="195">
        <v>90.935487937907283</v>
      </c>
      <c r="D35" s="195">
        <v>247.69389374024476</v>
      </c>
      <c r="E35" s="195">
        <v>45.930373489749122</v>
      </c>
      <c r="F35" s="196">
        <v>609</v>
      </c>
    </row>
    <row r="36" spans="1:6">
      <c r="A36" s="191">
        <v>2000</v>
      </c>
      <c r="B36" s="192">
        <v>215.25472157502421</v>
      </c>
      <c r="C36" s="192">
        <v>89.375723063209392</v>
      </c>
      <c r="D36" s="192">
        <v>227.04913660546939</v>
      </c>
      <c r="E36" s="192">
        <v>49.645429504192201</v>
      </c>
      <c r="F36" s="193">
        <v>581</v>
      </c>
    </row>
    <row r="37" spans="1:6">
      <c r="A37" s="194">
        <v>2001</v>
      </c>
      <c r="B37" s="195">
        <v>226.289217392751</v>
      </c>
      <c r="C37" s="195">
        <v>91.353888388895911</v>
      </c>
      <c r="D37" s="195">
        <v>254.20684688199697</v>
      </c>
      <c r="E37" s="195">
        <v>53.729884819040052</v>
      </c>
      <c r="F37" s="196">
        <v>625</v>
      </c>
    </row>
    <row r="38" spans="1:6">
      <c r="A38" s="191">
        <v>2002</v>
      </c>
      <c r="B38" s="192">
        <v>224.72768154787153</v>
      </c>
      <c r="C38" s="192">
        <v>97.600562677682191</v>
      </c>
      <c r="D38" s="192">
        <v>248.49492075713391</v>
      </c>
      <c r="E38" s="192">
        <v>51.213898699411729</v>
      </c>
      <c r="F38" s="193">
        <v>622</v>
      </c>
    </row>
    <row r="39" spans="1:6">
      <c r="A39" s="194">
        <v>2003</v>
      </c>
      <c r="B39" s="195">
        <v>226.501</v>
      </c>
      <c r="C39" s="195">
        <v>98.796751757307405</v>
      </c>
      <c r="D39" s="195">
        <v>248.501</v>
      </c>
      <c r="E39" s="195">
        <v>53.38068198370884</v>
      </c>
      <c r="F39" s="196">
        <v>626</v>
      </c>
    </row>
    <row r="40" spans="1:6">
      <c r="A40" s="191">
        <v>2004</v>
      </c>
      <c r="B40" s="192">
        <v>233.5001</v>
      </c>
      <c r="C40" s="192">
        <v>102.27714971604986</v>
      </c>
      <c r="D40" s="192">
        <v>252.501</v>
      </c>
      <c r="E40" s="192">
        <v>60.544701808959807</v>
      </c>
      <c r="F40" s="193">
        <v>648</v>
      </c>
    </row>
    <row r="41" spans="1:6">
      <c r="A41" s="194">
        <v>2005</v>
      </c>
      <c r="B41" s="195">
        <v>227.5001</v>
      </c>
      <c r="C41" s="195">
        <v>104.71730190458868</v>
      </c>
      <c r="D41" s="195">
        <v>245.6</v>
      </c>
      <c r="E41" s="195">
        <v>61.039799662270504</v>
      </c>
      <c r="F41" s="196">
        <v>639</v>
      </c>
    </row>
    <row r="42" spans="1:6">
      <c r="A42" s="191">
        <v>2006</v>
      </c>
      <c r="B42" s="192">
        <v>218.96418562207</v>
      </c>
      <c r="C42" s="192">
        <v>101.51756934951126</v>
      </c>
      <c r="D42" s="192">
        <v>227.04786220412601</v>
      </c>
      <c r="E42" s="192">
        <v>68.703299252178354</v>
      </c>
      <c r="F42" s="193">
        <v>617</v>
      </c>
    </row>
    <row r="43" spans="1:6">
      <c r="A43" s="194">
        <v>2007</v>
      </c>
      <c r="B43" s="195">
        <v>221</v>
      </c>
      <c r="C43" s="195">
        <v>103.29839900553931</v>
      </c>
      <c r="D43" s="195">
        <v>226</v>
      </c>
      <c r="E43" s="195">
        <v>68.332413201051239</v>
      </c>
      <c r="F43" s="196">
        <v>618</v>
      </c>
    </row>
    <row r="44" spans="1:6">
      <c r="A44" s="191">
        <v>2008</v>
      </c>
      <c r="B44" s="192">
        <v>199.54</v>
      </c>
      <c r="C44" s="192">
        <v>121.8</v>
      </c>
      <c r="D44" s="192">
        <v>190.74</v>
      </c>
      <c r="E44" s="192">
        <v>85.3</v>
      </c>
      <c r="F44" s="193">
        <v>597.38</v>
      </c>
    </row>
    <row r="45" spans="1:6">
      <c r="A45" s="194">
        <v>2009</v>
      </c>
      <c r="B45" s="197">
        <v>171</v>
      </c>
      <c r="C45" s="197">
        <v>116.26</v>
      </c>
      <c r="D45" s="197">
        <v>189.12</v>
      </c>
      <c r="E45" s="197">
        <v>80.38</v>
      </c>
      <c r="F45" s="196">
        <v>557.75</v>
      </c>
    </row>
    <row r="46" spans="1:6">
      <c r="A46" s="191">
        <v>2010</v>
      </c>
      <c r="B46" s="192">
        <f>116.68</f>
        <v>116.68</v>
      </c>
      <c r="C46" s="192">
        <f>127.94</f>
        <v>127.94</v>
      </c>
      <c r="D46" s="192">
        <v>221.99</v>
      </c>
      <c r="E46" s="192">
        <v>67.78</v>
      </c>
      <c r="F46" s="193">
        <v>616.4</v>
      </c>
    </row>
    <row r="47" spans="1:6">
      <c r="A47" s="78"/>
      <c r="B47" s="189"/>
      <c r="C47" s="189"/>
      <c r="D47" s="189"/>
      <c r="E47" s="189"/>
      <c r="F47" s="189"/>
    </row>
    <row r="48" spans="1:6">
      <c r="A48" s="198" t="s">
        <v>162</v>
      </c>
      <c r="B48" s="189"/>
      <c r="C48" s="189"/>
      <c r="D48" s="189"/>
      <c r="E48" s="189"/>
      <c r="F48" s="189"/>
    </row>
    <row r="49" spans="1:6" ht="15">
      <c r="A49" s="199" t="s">
        <v>422</v>
      </c>
      <c r="B49" s="100"/>
      <c r="C49" s="100"/>
      <c r="D49" s="189"/>
      <c r="E49" s="189"/>
      <c r="F49" s="189"/>
    </row>
    <row r="50" spans="1:6" ht="15">
      <c r="A50" s="199" t="s">
        <v>423</v>
      </c>
      <c r="B50" s="100"/>
      <c r="C50" s="100"/>
      <c r="D50" s="189"/>
      <c r="E50" s="189"/>
      <c r="F50" s="189"/>
    </row>
    <row r="51" spans="1:6" ht="15">
      <c r="A51" s="199"/>
      <c r="B51" s="100"/>
      <c r="C51" s="100"/>
      <c r="D51" s="189"/>
      <c r="E51" s="189"/>
      <c r="F51" s="189"/>
    </row>
    <row r="52" spans="1:6">
      <c r="A52" s="78"/>
      <c r="B52" s="100"/>
      <c r="C52" s="100"/>
      <c r="D52" s="189"/>
      <c r="E52" s="189"/>
      <c r="F52" s="189"/>
    </row>
  </sheetData>
  <mergeCells count="1">
    <mergeCell ref="A3:F3"/>
  </mergeCells>
  <pageMargins left="0.70866141732283472" right="0.70866141732283472" top="0.74803149606299213" bottom="0.74803149606299213" header="0.31496062992125984" footer="0.31496062992125984"/>
  <pageSetup paperSize="9" scale="95"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6"/>
  <sheetViews>
    <sheetView zoomScaleNormal="100" workbookViewId="0">
      <selection activeCell="F11" sqref="F11"/>
    </sheetView>
  </sheetViews>
  <sheetFormatPr defaultColWidth="8" defaultRowHeight="12"/>
  <cols>
    <col min="1" max="1" width="5.28515625" style="207" customWidth="1"/>
    <col min="2" max="5" width="13.28515625" style="207" customWidth="1"/>
    <col min="6" max="6" width="26.85546875" style="207" customWidth="1"/>
    <col min="7" max="16384" width="8" style="207"/>
  </cols>
  <sheetData>
    <row r="2" spans="1:14" ht="12.75">
      <c r="A2" s="206"/>
      <c r="B2" s="206"/>
      <c r="C2" s="206"/>
      <c r="D2" s="206"/>
      <c r="E2" s="206"/>
      <c r="F2" s="206"/>
      <c r="G2" s="206"/>
      <c r="H2" s="206"/>
      <c r="I2" s="206"/>
      <c r="J2" s="206"/>
      <c r="K2" s="206"/>
      <c r="L2" s="206"/>
      <c r="M2" s="206"/>
      <c r="N2" s="206"/>
    </row>
    <row r="3" spans="1:14" ht="33" customHeight="1">
      <c r="A3" s="687" t="s">
        <v>180</v>
      </c>
      <c r="B3" s="687"/>
      <c r="C3" s="687"/>
      <c r="D3" s="687"/>
      <c r="E3" s="687"/>
      <c r="F3" s="208"/>
      <c r="G3" s="206"/>
      <c r="H3" s="206"/>
      <c r="I3" s="206"/>
      <c r="J3" s="206"/>
      <c r="K3" s="206"/>
      <c r="L3" s="206"/>
      <c r="M3" s="206"/>
      <c r="N3" s="206"/>
    </row>
    <row r="4" spans="1:14" ht="15" customHeight="1">
      <c r="A4" s="599"/>
      <c r="B4" s="599"/>
      <c r="C4" s="599"/>
      <c r="D4" s="599"/>
      <c r="E4" s="599"/>
      <c r="F4" s="209"/>
      <c r="G4" s="210"/>
      <c r="H4" s="210"/>
      <c r="I4" s="210"/>
      <c r="J4" s="210"/>
      <c r="K4" s="211"/>
      <c r="L4" s="211"/>
      <c r="M4" s="211"/>
      <c r="N4" s="211"/>
    </row>
    <row r="5" spans="1:14" ht="15" customHeight="1">
      <c r="A5" s="212"/>
      <c r="B5" s="212"/>
      <c r="C5" s="212"/>
      <c r="D5" s="212"/>
      <c r="E5" s="212"/>
      <c r="F5" s="209"/>
      <c r="G5" s="210"/>
      <c r="H5" s="210"/>
      <c r="I5" s="210"/>
      <c r="J5" s="210"/>
      <c r="K5" s="211"/>
      <c r="L5" s="211"/>
      <c r="M5" s="211"/>
      <c r="N5" s="211"/>
    </row>
    <row r="6" spans="1:14" ht="12.75">
      <c r="A6" s="213" t="s">
        <v>107</v>
      </c>
      <c r="B6" s="214" t="s">
        <v>181</v>
      </c>
      <c r="C6" s="214" t="s">
        <v>182</v>
      </c>
      <c r="D6" s="214" t="s">
        <v>183</v>
      </c>
      <c r="E6" s="215" t="s">
        <v>141</v>
      </c>
      <c r="F6" s="206"/>
      <c r="G6" s="206"/>
      <c r="H6" s="206"/>
      <c r="I6" s="206"/>
      <c r="J6" s="206"/>
      <c r="K6" s="206"/>
      <c r="L6" s="206"/>
      <c r="M6" s="206"/>
      <c r="N6" s="206"/>
    </row>
    <row r="7" spans="1:14" ht="12.75">
      <c r="A7" s="216">
        <v>1970</v>
      </c>
      <c r="B7" s="217">
        <v>4.7</v>
      </c>
      <c r="C7" s="217">
        <v>9.1999999999999993</v>
      </c>
      <c r="D7" s="217">
        <v>8.4</v>
      </c>
      <c r="E7" s="218">
        <v>22.3</v>
      </c>
      <c r="F7" s="206"/>
      <c r="G7" s="206"/>
      <c r="H7" s="206"/>
      <c r="I7" s="206"/>
      <c r="J7" s="206"/>
      <c r="K7" s="206"/>
      <c r="L7" s="206"/>
      <c r="M7" s="206"/>
      <c r="N7" s="206"/>
    </row>
    <row r="8" spans="1:14" ht="12.75">
      <c r="A8" s="219">
        <v>1971</v>
      </c>
      <c r="B8" s="220">
        <v>5.5</v>
      </c>
      <c r="C8" s="220">
        <v>9.8000000000000007</v>
      </c>
      <c r="D8" s="220">
        <v>9.5</v>
      </c>
      <c r="E8" s="221">
        <v>24.8</v>
      </c>
      <c r="F8" s="206"/>
      <c r="G8" s="206"/>
      <c r="H8" s="206"/>
      <c r="I8" s="206"/>
      <c r="J8" s="206"/>
      <c r="K8" s="206"/>
      <c r="L8" s="206"/>
      <c r="M8" s="206"/>
      <c r="N8" s="206"/>
    </row>
    <row r="9" spans="1:14" ht="12.75">
      <c r="A9" s="216">
        <v>1972</v>
      </c>
      <c r="B9" s="217">
        <v>6.4</v>
      </c>
      <c r="C9" s="217">
        <v>10.6</v>
      </c>
      <c r="D9" s="217">
        <v>10.3</v>
      </c>
      <c r="E9" s="218">
        <v>27.4</v>
      </c>
      <c r="F9" s="206"/>
      <c r="G9" s="206"/>
      <c r="H9" s="206"/>
      <c r="I9" s="206"/>
      <c r="J9" s="206"/>
      <c r="K9" s="206"/>
      <c r="L9" s="206"/>
      <c r="M9" s="206"/>
      <c r="N9" s="206"/>
    </row>
    <row r="10" spans="1:14" ht="12.75">
      <c r="A10" s="219">
        <v>1973</v>
      </c>
      <c r="B10" s="220">
        <v>7.3</v>
      </c>
      <c r="C10" s="220">
        <v>11.1</v>
      </c>
      <c r="D10" s="220">
        <v>10.8</v>
      </c>
      <c r="E10" s="221">
        <v>29.2</v>
      </c>
      <c r="F10" s="206"/>
      <c r="G10" s="206"/>
      <c r="H10" s="206"/>
      <c r="I10" s="206"/>
      <c r="J10" s="206"/>
      <c r="K10" s="206"/>
      <c r="L10" s="206"/>
      <c r="M10" s="206"/>
      <c r="N10" s="206"/>
    </row>
    <row r="11" spans="1:14" ht="12.75">
      <c r="A11" s="216">
        <v>1974</v>
      </c>
      <c r="B11" s="217">
        <v>7.6</v>
      </c>
      <c r="C11" s="217">
        <v>10.5</v>
      </c>
      <c r="D11" s="217">
        <v>10.4</v>
      </c>
      <c r="E11" s="218">
        <v>28.5</v>
      </c>
      <c r="F11" s="206"/>
      <c r="G11" s="206"/>
      <c r="H11" s="206"/>
      <c r="I11" s="206"/>
      <c r="J11" s="206"/>
      <c r="K11" s="206"/>
      <c r="L11" s="206"/>
      <c r="M11" s="206"/>
      <c r="N11" s="206"/>
    </row>
    <row r="12" spans="1:14" ht="12.75">
      <c r="A12" s="219">
        <v>1975</v>
      </c>
      <c r="B12" s="220">
        <v>9.3000000000000007</v>
      </c>
      <c r="C12" s="220">
        <v>11.5</v>
      </c>
      <c r="D12" s="220">
        <v>11.7</v>
      </c>
      <c r="E12" s="221">
        <v>32.5</v>
      </c>
      <c r="F12" s="206"/>
      <c r="G12" s="206"/>
      <c r="H12" s="206"/>
      <c r="I12" s="206"/>
      <c r="J12" s="206"/>
      <c r="K12" s="206"/>
      <c r="L12" s="206"/>
      <c r="M12" s="206"/>
      <c r="N12" s="206"/>
    </row>
    <row r="13" spans="1:14" ht="12.75">
      <c r="A13" s="216">
        <v>1976</v>
      </c>
      <c r="B13" s="217">
        <v>12.1</v>
      </c>
      <c r="C13" s="217">
        <v>12.3</v>
      </c>
      <c r="D13" s="217">
        <v>12.8</v>
      </c>
      <c r="E13" s="218">
        <v>37.200000000000003</v>
      </c>
      <c r="F13" s="206"/>
      <c r="G13" s="206"/>
      <c r="H13" s="206"/>
      <c r="I13" s="206"/>
      <c r="J13" s="206"/>
      <c r="K13" s="206"/>
      <c r="L13" s="206"/>
      <c r="M13" s="206"/>
      <c r="N13" s="206"/>
    </row>
    <row r="14" spans="1:14" ht="12.75">
      <c r="A14" s="219">
        <v>1977</v>
      </c>
      <c r="B14" s="220">
        <v>13.3</v>
      </c>
      <c r="C14" s="220">
        <v>12.6</v>
      </c>
      <c r="D14" s="220">
        <v>13.4</v>
      </c>
      <c r="E14" s="221">
        <v>39.4</v>
      </c>
      <c r="F14" s="206"/>
      <c r="G14" s="206"/>
      <c r="H14" s="206"/>
      <c r="I14" s="206"/>
      <c r="J14" s="206"/>
      <c r="K14" s="206"/>
      <c r="L14" s="206"/>
      <c r="M14" s="206"/>
      <c r="N14" s="206"/>
    </row>
    <row r="15" spans="1:14" ht="12.75">
      <c r="A15" s="216">
        <v>1978</v>
      </c>
      <c r="B15" s="217">
        <v>14.5</v>
      </c>
      <c r="C15" s="217">
        <v>12.9</v>
      </c>
      <c r="D15" s="217">
        <v>14.1</v>
      </c>
      <c r="E15" s="218">
        <v>41.6</v>
      </c>
      <c r="F15" s="206"/>
      <c r="G15" s="206"/>
      <c r="H15" s="206"/>
      <c r="I15" s="206"/>
      <c r="J15" s="206"/>
      <c r="K15" s="206"/>
      <c r="L15" s="206"/>
      <c r="M15" s="206"/>
      <c r="N15" s="206"/>
    </row>
    <row r="16" spans="1:14" ht="12.75">
      <c r="A16" s="219">
        <v>1979</v>
      </c>
      <c r="B16" s="220">
        <v>16.100000000000001</v>
      </c>
      <c r="C16" s="220">
        <v>13.5</v>
      </c>
      <c r="D16" s="220">
        <v>14.7</v>
      </c>
      <c r="E16" s="221">
        <v>44.3</v>
      </c>
      <c r="F16" s="206"/>
      <c r="G16" s="206"/>
      <c r="H16" s="206"/>
      <c r="I16" s="206"/>
      <c r="J16" s="206"/>
      <c r="K16" s="206"/>
      <c r="L16" s="206"/>
      <c r="M16" s="206"/>
      <c r="N16" s="206"/>
    </row>
    <row r="17" spans="1:14" ht="12.75">
      <c r="A17" s="216">
        <v>1980</v>
      </c>
      <c r="B17" s="217">
        <v>14</v>
      </c>
      <c r="C17" s="217">
        <v>13.6</v>
      </c>
      <c r="D17" s="217">
        <v>14.9</v>
      </c>
      <c r="E17" s="218">
        <v>42.5</v>
      </c>
      <c r="F17" s="206"/>
      <c r="G17" s="206"/>
      <c r="H17" s="206"/>
      <c r="I17" s="206"/>
      <c r="J17" s="206"/>
      <c r="K17" s="206"/>
      <c r="L17" s="206"/>
      <c r="M17" s="206"/>
      <c r="N17" s="206"/>
    </row>
    <row r="18" spans="1:14" ht="12.75">
      <c r="A18" s="219">
        <v>1981</v>
      </c>
      <c r="B18" s="220">
        <v>14.6</v>
      </c>
      <c r="C18" s="220">
        <v>13.5</v>
      </c>
      <c r="D18" s="220">
        <v>16.5</v>
      </c>
      <c r="E18" s="221">
        <v>44.6</v>
      </c>
      <c r="F18" s="206"/>
      <c r="G18" s="206"/>
      <c r="H18" s="206"/>
      <c r="I18" s="206"/>
      <c r="J18" s="206"/>
      <c r="K18" s="206"/>
      <c r="L18" s="206"/>
      <c r="M18" s="206"/>
      <c r="N18" s="206"/>
    </row>
    <row r="19" spans="1:14" ht="12.75">
      <c r="A19" s="216">
        <v>1982</v>
      </c>
      <c r="B19" s="217">
        <v>17.3</v>
      </c>
      <c r="C19" s="217">
        <v>13.7</v>
      </c>
      <c r="D19" s="217">
        <v>17.600000000000001</v>
      </c>
      <c r="E19" s="218">
        <v>48.6</v>
      </c>
      <c r="F19" s="206"/>
      <c r="G19" s="206"/>
      <c r="H19" s="206"/>
      <c r="I19" s="206"/>
      <c r="J19" s="206"/>
      <c r="K19" s="206"/>
      <c r="L19" s="206"/>
      <c r="M19" s="206"/>
      <c r="N19" s="206"/>
    </row>
    <row r="20" spans="1:14" ht="12.75">
      <c r="A20" s="219">
        <v>1983</v>
      </c>
      <c r="B20" s="220">
        <v>20.46659597030753</v>
      </c>
      <c r="C20" s="220">
        <v>13.61281</v>
      </c>
      <c r="D20" s="220">
        <v>18.318023333333336</v>
      </c>
      <c r="E20" s="221">
        <v>52.39742930364087</v>
      </c>
      <c r="F20" s="206"/>
      <c r="G20" s="206"/>
      <c r="H20" s="206"/>
      <c r="I20" s="206"/>
      <c r="J20" s="206"/>
      <c r="K20" s="206"/>
      <c r="L20" s="206"/>
      <c r="M20" s="206"/>
      <c r="N20" s="206"/>
    </row>
    <row r="21" spans="1:14" ht="12.75">
      <c r="A21" s="216">
        <v>1984</v>
      </c>
      <c r="B21" s="217">
        <v>23.007738966743357</v>
      </c>
      <c r="C21" s="217">
        <v>14.331900000000001</v>
      </c>
      <c r="D21" s="217">
        <v>18.088100000000001</v>
      </c>
      <c r="E21" s="218">
        <v>55.427738966743362</v>
      </c>
      <c r="F21" s="206"/>
      <c r="G21" s="206"/>
      <c r="H21" s="206"/>
      <c r="I21" s="206"/>
      <c r="J21" s="206"/>
      <c r="K21" s="206"/>
      <c r="L21" s="206"/>
      <c r="M21" s="206"/>
      <c r="N21" s="206"/>
    </row>
    <row r="22" spans="1:14" ht="12.75">
      <c r="A22" s="219">
        <v>1985</v>
      </c>
      <c r="B22" s="220">
        <v>23.446119897020967</v>
      </c>
      <c r="C22" s="220">
        <v>14.992340000000002</v>
      </c>
      <c r="D22" s="220">
        <v>22.438771111111112</v>
      </c>
      <c r="E22" s="221">
        <v>60.877231008132085</v>
      </c>
      <c r="F22" s="206"/>
      <c r="G22" s="206"/>
      <c r="H22" s="206"/>
      <c r="I22" s="206"/>
      <c r="J22" s="206"/>
      <c r="K22" s="206"/>
      <c r="L22" s="206"/>
      <c r="M22" s="206"/>
      <c r="N22" s="206"/>
    </row>
    <row r="23" spans="1:14" ht="12.75">
      <c r="A23" s="216">
        <v>1986</v>
      </c>
      <c r="B23" s="217">
        <v>25.789370464797017</v>
      </c>
      <c r="C23" s="217">
        <v>15.8498</v>
      </c>
      <c r="D23" s="217">
        <v>21.36825555555555</v>
      </c>
      <c r="E23" s="218">
        <v>63.007426020352568</v>
      </c>
      <c r="F23" s="206"/>
      <c r="G23" s="206"/>
      <c r="H23" s="206"/>
      <c r="I23" s="206"/>
      <c r="J23" s="206"/>
      <c r="K23" s="206"/>
      <c r="L23" s="206"/>
      <c r="M23" s="206"/>
      <c r="N23" s="206"/>
    </row>
    <row r="24" spans="1:14" ht="12.75">
      <c r="A24" s="219">
        <v>1987</v>
      </c>
      <c r="B24" s="220">
        <v>26.581804567577684</v>
      </c>
      <c r="C24" s="220">
        <v>16.414637000000003</v>
      </c>
      <c r="D24" s="220">
        <v>20.95647411111111</v>
      </c>
      <c r="E24" s="221">
        <v>63.952915678688797</v>
      </c>
      <c r="F24" s="206"/>
      <c r="G24" s="206"/>
      <c r="H24" s="206"/>
      <c r="I24" s="206"/>
      <c r="J24" s="206"/>
      <c r="K24" s="206"/>
      <c r="L24" s="206"/>
      <c r="M24" s="206"/>
      <c r="N24" s="206"/>
    </row>
    <row r="25" spans="1:14" ht="12.75">
      <c r="A25" s="216">
        <v>1988</v>
      </c>
      <c r="B25" s="217">
        <v>26.976935749588137</v>
      </c>
      <c r="C25" s="217">
        <v>16.899072</v>
      </c>
      <c r="D25" s="217">
        <v>21.372039111111111</v>
      </c>
      <c r="E25" s="218">
        <v>65.248046860699247</v>
      </c>
      <c r="F25" s="206"/>
      <c r="G25" s="206"/>
      <c r="H25" s="206"/>
      <c r="I25" s="206"/>
      <c r="J25" s="206"/>
      <c r="K25" s="206"/>
      <c r="L25" s="206"/>
      <c r="M25" s="206"/>
      <c r="N25" s="206"/>
    </row>
    <row r="26" spans="1:14" ht="12.75">
      <c r="A26" s="219">
        <v>1989</v>
      </c>
      <c r="B26" s="220">
        <v>26.421854008060901</v>
      </c>
      <c r="C26" s="220">
        <v>17.606405000000002</v>
      </c>
      <c r="D26" s="220">
        <v>22.669706111111104</v>
      </c>
      <c r="E26" s="221">
        <v>66.697965119172011</v>
      </c>
      <c r="F26" s="206"/>
      <c r="G26" s="206"/>
      <c r="H26" s="206"/>
      <c r="I26" s="206"/>
      <c r="J26" s="206"/>
      <c r="K26" s="206"/>
      <c r="L26" s="206"/>
      <c r="M26" s="206"/>
      <c r="N26" s="206"/>
    </row>
    <row r="27" spans="1:14" ht="12.75">
      <c r="A27" s="216">
        <v>1990</v>
      </c>
      <c r="B27" s="217">
        <v>28.982251179510225</v>
      </c>
      <c r="C27" s="217">
        <v>17.863341999999999</v>
      </c>
      <c r="D27" s="217">
        <v>21.343602444444446</v>
      </c>
      <c r="E27" s="218">
        <v>68.189195623954674</v>
      </c>
      <c r="F27" s="206"/>
      <c r="G27" s="206"/>
      <c r="H27" s="206"/>
      <c r="I27" s="206"/>
      <c r="J27" s="206"/>
      <c r="K27" s="206"/>
      <c r="L27" s="206"/>
      <c r="M27" s="206"/>
      <c r="N27" s="206"/>
    </row>
    <row r="28" spans="1:14" ht="12.75">
      <c r="A28" s="219">
        <v>1991</v>
      </c>
      <c r="B28" s="220">
        <v>27.591973244147159</v>
      </c>
      <c r="C28" s="220">
        <v>18.668115</v>
      </c>
      <c r="D28" s="220">
        <v>23.821885000000002</v>
      </c>
      <c r="E28" s="221">
        <v>70.08197324414715</v>
      </c>
      <c r="F28" s="206"/>
      <c r="G28" s="206"/>
      <c r="H28" s="206"/>
      <c r="I28" s="206"/>
      <c r="J28" s="206"/>
      <c r="K28" s="206"/>
      <c r="L28" s="206"/>
      <c r="M28" s="206"/>
      <c r="N28" s="206"/>
    </row>
    <row r="29" spans="1:14" ht="12.75">
      <c r="A29" s="216">
        <v>1992</v>
      </c>
      <c r="B29" s="217">
        <v>28.153032606135859</v>
      </c>
      <c r="C29" s="217">
        <v>18.678668000000002</v>
      </c>
      <c r="D29" s="217">
        <v>22.835498666666666</v>
      </c>
      <c r="E29" s="218">
        <v>69.66719927280252</v>
      </c>
      <c r="F29" s="206"/>
      <c r="G29" s="206"/>
      <c r="H29" s="206"/>
      <c r="I29" s="206"/>
      <c r="J29" s="206"/>
      <c r="K29" s="206"/>
      <c r="L29" s="206"/>
      <c r="M29" s="206"/>
      <c r="N29" s="206"/>
    </row>
    <row r="30" spans="1:14" ht="12.75">
      <c r="A30" s="219">
        <v>1993</v>
      </c>
      <c r="B30" s="220">
        <v>27.498184082183251</v>
      </c>
      <c r="C30" s="220">
        <v>19.043064999999999</v>
      </c>
      <c r="D30" s="220">
        <v>23.881934999999999</v>
      </c>
      <c r="E30" s="221">
        <v>70.423184082183241</v>
      </c>
      <c r="F30" s="206"/>
      <c r="G30" s="206"/>
      <c r="H30" s="206"/>
      <c r="I30" s="206"/>
      <c r="J30" s="206"/>
      <c r="K30" s="206"/>
      <c r="L30" s="206"/>
      <c r="M30" s="206"/>
      <c r="N30" s="206"/>
    </row>
    <row r="31" spans="1:14" ht="12.75">
      <c r="A31" s="216">
        <v>1994</v>
      </c>
      <c r="B31" s="217">
        <v>26.946621719438294</v>
      </c>
      <c r="C31" s="217">
        <v>18.251424</v>
      </c>
      <c r="D31" s="217">
        <v>25.899853777777778</v>
      </c>
      <c r="E31" s="218">
        <v>71.097899497216076</v>
      </c>
      <c r="F31" s="206"/>
      <c r="G31" s="206"/>
      <c r="H31" s="206"/>
      <c r="I31" s="206"/>
      <c r="J31" s="206"/>
      <c r="K31" s="206"/>
      <c r="L31" s="206"/>
      <c r="M31" s="206"/>
      <c r="N31" s="206"/>
    </row>
    <row r="32" spans="1:14" ht="12.75">
      <c r="A32" s="219">
        <v>1995</v>
      </c>
      <c r="B32" s="220">
        <v>25.555062166962692</v>
      </c>
      <c r="C32" s="220">
        <v>19.670836000000001</v>
      </c>
      <c r="D32" s="220">
        <v>25.435219555555562</v>
      </c>
      <c r="E32" s="221">
        <v>70.661117722518256</v>
      </c>
      <c r="F32" s="206"/>
      <c r="G32" s="206"/>
      <c r="H32" s="206"/>
      <c r="I32" s="206"/>
      <c r="J32" s="206"/>
      <c r="K32" s="206"/>
      <c r="L32" s="206"/>
      <c r="M32" s="206"/>
      <c r="N32" s="206"/>
    </row>
    <row r="33" spans="1:14" ht="12.75">
      <c r="A33" s="216">
        <v>1996</v>
      </c>
      <c r="B33" s="217">
        <v>26.327109293622929</v>
      </c>
      <c r="C33" s="217">
        <v>19.328008000000001</v>
      </c>
      <c r="D33" s="217">
        <v>24.976936444444444</v>
      </c>
      <c r="E33" s="218">
        <v>70.63205373806737</v>
      </c>
      <c r="F33" s="206"/>
      <c r="G33" s="206"/>
      <c r="H33" s="206"/>
      <c r="I33" s="206"/>
      <c r="J33" s="206"/>
      <c r="K33" s="206"/>
      <c r="L33" s="206"/>
      <c r="M33" s="206"/>
      <c r="N33" s="206"/>
    </row>
    <row r="34" spans="1:14" ht="12.75">
      <c r="A34" s="219">
        <v>1997</v>
      </c>
      <c r="B34" s="220">
        <v>26.820947056889182</v>
      </c>
      <c r="C34" s="220">
        <v>18.582059999999998</v>
      </c>
      <c r="D34" s="220">
        <v>24.889884444444441</v>
      </c>
      <c r="E34" s="221">
        <v>70.292891501333628</v>
      </c>
      <c r="F34" s="206"/>
      <c r="G34" s="206"/>
      <c r="H34" s="206"/>
      <c r="I34" s="206"/>
      <c r="J34" s="206"/>
      <c r="K34" s="206"/>
      <c r="L34" s="206"/>
      <c r="M34" s="206"/>
      <c r="N34" s="206"/>
    </row>
    <row r="35" spans="1:14" ht="12.75">
      <c r="A35" s="216">
        <v>1998</v>
      </c>
      <c r="B35" s="217">
        <v>24.885464389837566</v>
      </c>
      <c r="C35" s="217">
        <v>19.35773</v>
      </c>
      <c r="D35" s="217">
        <v>26.66699222222223</v>
      </c>
      <c r="E35" s="218">
        <v>70.910186612059803</v>
      </c>
      <c r="F35" s="206"/>
      <c r="G35" s="206"/>
      <c r="H35" s="206"/>
      <c r="I35" s="206"/>
      <c r="J35" s="206"/>
      <c r="K35" s="206"/>
      <c r="L35" s="206"/>
      <c r="M35" s="206"/>
      <c r="N35" s="206"/>
    </row>
    <row r="36" spans="1:14" ht="12.75">
      <c r="A36" s="219">
        <v>1999</v>
      </c>
      <c r="B36" s="220">
        <v>22.811187030513942</v>
      </c>
      <c r="C36" s="220">
        <v>16.920583999999998</v>
      </c>
      <c r="D36" s="220">
        <v>30.679138222222228</v>
      </c>
      <c r="E36" s="221">
        <v>70.410909252736161</v>
      </c>
      <c r="F36" s="206"/>
      <c r="G36" s="206"/>
      <c r="H36" s="206"/>
      <c r="I36" s="206"/>
      <c r="J36" s="206"/>
      <c r="K36" s="206"/>
      <c r="L36" s="206"/>
      <c r="M36" s="206"/>
      <c r="N36" s="206"/>
    </row>
    <row r="37" spans="1:14" ht="12.75">
      <c r="A37" s="216">
        <v>2000</v>
      </c>
      <c r="B37" s="217">
        <v>23.350184761170681</v>
      </c>
      <c r="C37" s="217">
        <v>17.658999999999999</v>
      </c>
      <c r="D37" s="217">
        <v>30.692666666666668</v>
      </c>
      <c r="E37" s="218">
        <v>71.70185142783734</v>
      </c>
      <c r="F37" s="206"/>
      <c r="G37" s="206"/>
      <c r="H37" s="206"/>
      <c r="I37" s="206"/>
      <c r="J37" s="206"/>
      <c r="K37" s="206"/>
      <c r="L37" s="206"/>
      <c r="M37" s="206"/>
      <c r="N37" s="206"/>
    </row>
    <row r="38" spans="1:14" ht="12.75">
      <c r="A38" s="219">
        <v>2001</v>
      </c>
      <c r="B38" s="220">
        <v>23.10815030706776</v>
      </c>
      <c r="C38" s="220">
        <v>19.190000000000001</v>
      </c>
      <c r="D38" s="220">
        <v>31.75</v>
      </c>
      <c r="E38" s="221">
        <v>74</v>
      </c>
      <c r="F38" s="206"/>
      <c r="G38" s="206"/>
      <c r="H38" s="206"/>
      <c r="I38" s="206"/>
      <c r="J38" s="206"/>
      <c r="K38" s="206"/>
      <c r="L38" s="206"/>
      <c r="M38" s="206"/>
      <c r="N38" s="206"/>
    </row>
    <row r="39" spans="1:14" ht="12.75">
      <c r="A39" s="216">
        <v>2002</v>
      </c>
      <c r="B39" s="217">
        <v>22.924365865949941</v>
      </c>
      <c r="C39" s="217">
        <v>19.630121000000003</v>
      </c>
      <c r="D39" s="217">
        <v>31.054878999999993</v>
      </c>
      <c r="E39" s="218">
        <v>73.622586930959173</v>
      </c>
      <c r="F39" s="206"/>
      <c r="G39" s="206"/>
      <c r="H39" s="206"/>
      <c r="I39" s="206"/>
      <c r="J39" s="206"/>
      <c r="K39" s="206"/>
      <c r="L39" s="206"/>
      <c r="M39" s="206"/>
      <c r="N39" s="206"/>
    </row>
    <row r="40" spans="1:14" ht="12.75">
      <c r="A40" s="219">
        <v>2003</v>
      </c>
      <c r="B40" s="220">
        <v>22.318229283973874</v>
      </c>
      <c r="C40" s="220">
        <v>20.082899999999999</v>
      </c>
      <c r="D40" s="220">
        <v>30.208211111111108</v>
      </c>
      <c r="E40" s="221">
        <v>72.599999999999994</v>
      </c>
      <c r="F40" s="206"/>
      <c r="G40" s="206"/>
      <c r="H40" s="206"/>
      <c r="I40" s="206"/>
      <c r="J40" s="206"/>
      <c r="K40" s="206"/>
      <c r="L40" s="206"/>
      <c r="M40" s="206"/>
      <c r="N40" s="206"/>
    </row>
    <row r="41" spans="1:14" ht="12.75">
      <c r="A41" s="216">
        <v>2004</v>
      </c>
      <c r="B41" s="217">
        <v>23.426319610079851</v>
      </c>
      <c r="C41" s="217">
        <v>19.457605000000004</v>
      </c>
      <c r="D41" s="217">
        <v>29.979617222222213</v>
      </c>
      <c r="E41" s="218">
        <v>72.900000000000006</v>
      </c>
      <c r="F41" s="206"/>
      <c r="G41" s="206"/>
      <c r="H41" s="206"/>
      <c r="I41" s="206"/>
      <c r="J41" s="206"/>
      <c r="K41" s="206"/>
      <c r="L41" s="206"/>
      <c r="M41" s="206"/>
      <c r="N41" s="206"/>
    </row>
    <row r="42" spans="1:14" ht="12.75">
      <c r="A42" s="219">
        <v>2005</v>
      </c>
      <c r="B42" s="220">
        <v>21.58967049551438</v>
      </c>
      <c r="C42" s="220">
        <v>19.714599999999997</v>
      </c>
      <c r="D42" s="220">
        <v>32.000288888888889</v>
      </c>
      <c r="E42" s="221">
        <v>73.304559384403262</v>
      </c>
      <c r="F42" s="206"/>
      <c r="G42" s="206"/>
      <c r="H42" s="206"/>
      <c r="I42" s="206"/>
      <c r="J42" s="206"/>
      <c r="K42" s="206"/>
      <c r="L42" s="206"/>
      <c r="M42" s="206"/>
      <c r="N42" s="206"/>
    </row>
    <row r="43" spans="1:14" ht="12.75">
      <c r="A43" s="216">
        <v>2006</v>
      </c>
      <c r="B43" s="217">
        <v>22.332988089073019</v>
      </c>
      <c r="C43" s="217">
        <v>19.5227</v>
      </c>
      <c r="D43" s="217">
        <v>30.402299999999997</v>
      </c>
      <c r="E43" s="218">
        <v>72.257988089073024</v>
      </c>
      <c r="F43" s="206"/>
      <c r="G43" s="206"/>
      <c r="H43" s="206"/>
      <c r="I43" s="206"/>
      <c r="J43" s="206"/>
      <c r="K43" s="206"/>
      <c r="L43" s="206"/>
      <c r="M43" s="206"/>
      <c r="N43" s="206"/>
    </row>
    <row r="44" spans="1:14" ht="12.75">
      <c r="A44" s="219">
        <v>2007</v>
      </c>
      <c r="B44" s="220">
        <v>20.170227857079528</v>
      </c>
      <c r="C44" s="220">
        <v>19.252099999999999</v>
      </c>
      <c r="D44" s="220">
        <v>32.432900000000004</v>
      </c>
      <c r="E44" s="221">
        <v>71.855227857079527</v>
      </c>
      <c r="F44" s="206"/>
      <c r="G44" s="206"/>
      <c r="H44" s="206"/>
      <c r="I44" s="206"/>
      <c r="J44" s="206"/>
      <c r="K44" s="206"/>
      <c r="L44" s="206"/>
      <c r="M44" s="206"/>
      <c r="N44" s="206"/>
    </row>
    <row r="45" spans="1:14" ht="12.75">
      <c r="A45" s="216">
        <v>2008</v>
      </c>
      <c r="B45" s="217">
        <v>18.954410307234884</v>
      </c>
      <c r="C45" s="217">
        <v>19.32</v>
      </c>
      <c r="D45" s="217">
        <v>33.37027777777778</v>
      </c>
      <c r="E45" s="218">
        <v>71.64468808501266</v>
      </c>
      <c r="F45" s="206"/>
      <c r="G45" s="206"/>
      <c r="H45" s="206"/>
      <c r="I45" s="206"/>
      <c r="J45" s="206"/>
      <c r="K45" s="206"/>
      <c r="L45" s="206"/>
      <c r="M45" s="206"/>
      <c r="N45" s="206"/>
    </row>
    <row r="46" spans="1:14" ht="12.75">
      <c r="A46" s="222">
        <v>2009</v>
      </c>
      <c r="B46" s="223">
        <v>19.11286990772534</v>
      </c>
      <c r="C46" s="223">
        <v>19.32</v>
      </c>
      <c r="D46" s="223">
        <v>33.755833333333335</v>
      </c>
      <c r="E46" s="224">
        <v>72.188703241058676</v>
      </c>
      <c r="F46" s="206"/>
      <c r="G46" s="206"/>
      <c r="H46" s="206"/>
      <c r="I46" s="206"/>
      <c r="J46" s="206"/>
      <c r="K46" s="206"/>
      <c r="L46" s="206"/>
      <c r="M46" s="206"/>
      <c r="N46" s="206"/>
    </row>
    <row r="47" spans="1:14" ht="12.75">
      <c r="A47" s="225"/>
      <c r="B47" s="226"/>
      <c r="C47" s="226"/>
      <c r="D47" s="226"/>
      <c r="E47" s="226"/>
      <c r="F47" s="206"/>
      <c r="G47" s="206"/>
      <c r="H47" s="206"/>
      <c r="I47" s="206"/>
      <c r="J47" s="206"/>
      <c r="K47" s="206"/>
      <c r="L47" s="206"/>
      <c r="M47" s="206"/>
      <c r="N47" s="206"/>
    </row>
    <row r="48" spans="1:14" ht="12.75">
      <c r="A48" s="686" t="s">
        <v>162</v>
      </c>
      <c r="B48" s="686"/>
      <c r="C48" s="686"/>
      <c r="D48" s="686"/>
      <c r="E48" s="686"/>
      <c r="F48" s="206"/>
      <c r="G48" s="206"/>
      <c r="H48" s="206"/>
      <c r="I48" s="206"/>
      <c r="J48" s="206"/>
      <c r="K48" s="206"/>
      <c r="L48" s="206"/>
      <c r="M48" s="206"/>
      <c r="N48" s="206"/>
    </row>
    <row r="49" spans="1:14" ht="12.75">
      <c r="A49" s="206" t="s">
        <v>424</v>
      </c>
      <c r="B49" s="206"/>
      <c r="C49" s="206"/>
      <c r="D49" s="206"/>
      <c r="E49" s="206"/>
      <c r="F49" s="206"/>
      <c r="G49" s="206"/>
      <c r="H49" s="206"/>
      <c r="I49" s="206"/>
      <c r="J49" s="206"/>
      <c r="K49" s="206"/>
      <c r="L49" s="206"/>
      <c r="M49" s="206"/>
      <c r="N49" s="206"/>
    </row>
    <row r="50" spans="1:14" ht="12.75">
      <c r="F50" s="206"/>
      <c r="G50" s="206"/>
      <c r="H50" s="206"/>
      <c r="I50" s="206"/>
      <c r="J50" s="206"/>
      <c r="K50" s="206"/>
      <c r="L50" s="206"/>
      <c r="M50" s="206"/>
      <c r="N50" s="206"/>
    </row>
    <row r="51" spans="1:14" ht="12.75">
      <c r="A51" s="206"/>
      <c r="B51" s="206"/>
      <c r="C51" s="206"/>
      <c r="D51" s="206"/>
      <c r="E51" s="206"/>
      <c r="F51" s="206"/>
      <c r="G51" s="206"/>
      <c r="H51" s="206"/>
      <c r="I51" s="206"/>
      <c r="J51" s="206"/>
      <c r="K51" s="206"/>
      <c r="L51" s="206"/>
      <c r="M51" s="206"/>
      <c r="N51" s="206"/>
    </row>
    <row r="52" spans="1:14" ht="12.75">
      <c r="A52" s="206"/>
      <c r="B52" s="206"/>
      <c r="C52" s="206"/>
      <c r="D52" s="206"/>
      <c r="E52" s="206"/>
      <c r="F52" s="206"/>
      <c r="G52" s="206"/>
      <c r="H52" s="206"/>
      <c r="I52" s="206"/>
      <c r="J52" s="206"/>
      <c r="K52" s="206"/>
      <c r="L52" s="206"/>
      <c r="M52" s="206"/>
      <c r="N52" s="206"/>
    </row>
    <row r="53" spans="1:14" ht="12.75">
      <c r="A53" s="206"/>
      <c r="B53" s="206"/>
      <c r="C53" s="206"/>
      <c r="D53" s="206"/>
      <c r="E53" s="206"/>
      <c r="F53" s="206"/>
      <c r="G53" s="206"/>
      <c r="H53" s="206"/>
      <c r="I53" s="206"/>
      <c r="J53" s="206"/>
      <c r="K53" s="206"/>
      <c r="L53" s="206"/>
      <c r="M53" s="206"/>
      <c r="N53" s="206"/>
    </row>
    <row r="54" spans="1:14" ht="12.75">
      <c r="A54" s="206"/>
      <c r="B54" s="206"/>
      <c r="C54" s="206"/>
      <c r="D54" s="206"/>
      <c r="E54" s="206"/>
      <c r="F54" s="206"/>
      <c r="G54" s="206"/>
      <c r="H54" s="206"/>
      <c r="I54" s="206"/>
      <c r="J54" s="206"/>
      <c r="K54" s="206"/>
      <c r="L54" s="206"/>
      <c r="M54" s="206"/>
      <c r="N54" s="206"/>
    </row>
    <row r="55" spans="1:14" ht="12.75">
      <c r="A55" s="206"/>
      <c r="B55" s="206"/>
      <c r="C55" s="206"/>
      <c r="D55" s="206"/>
      <c r="E55" s="206"/>
      <c r="F55" s="206"/>
      <c r="G55" s="206"/>
      <c r="H55" s="206"/>
      <c r="I55" s="206"/>
      <c r="J55" s="206"/>
      <c r="K55" s="206"/>
      <c r="L55" s="206"/>
      <c r="M55" s="206"/>
      <c r="N55" s="206"/>
    </row>
    <row r="56" spans="1:14" ht="12.75">
      <c r="A56" s="206"/>
      <c r="B56" s="206"/>
      <c r="C56" s="206"/>
      <c r="D56" s="206"/>
      <c r="E56" s="206"/>
      <c r="F56" s="206"/>
      <c r="G56" s="206"/>
      <c r="H56" s="206"/>
      <c r="I56" s="206"/>
      <c r="J56" s="206"/>
      <c r="K56" s="206"/>
      <c r="L56" s="206"/>
      <c r="M56" s="206"/>
      <c r="N56" s="206"/>
    </row>
    <row r="57" spans="1:14" ht="12.75">
      <c r="A57" s="206"/>
      <c r="B57" s="206"/>
      <c r="C57" s="206"/>
      <c r="D57" s="206"/>
      <c r="E57" s="206"/>
      <c r="F57" s="206"/>
      <c r="G57" s="206"/>
      <c r="H57" s="206"/>
      <c r="I57" s="206"/>
      <c r="J57" s="206"/>
      <c r="K57" s="206"/>
      <c r="L57" s="206"/>
      <c r="M57" s="206"/>
      <c r="N57" s="206"/>
    </row>
    <row r="58" spans="1:14" ht="12.75">
      <c r="A58" s="206"/>
      <c r="B58" s="206"/>
      <c r="C58" s="206"/>
      <c r="D58" s="206"/>
      <c r="E58" s="206"/>
      <c r="F58" s="206"/>
      <c r="G58" s="206"/>
      <c r="H58" s="206"/>
      <c r="I58" s="206"/>
      <c r="J58" s="206"/>
      <c r="K58" s="206"/>
      <c r="L58" s="206"/>
      <c r="M58" s="206"/>
      <c r="N58" s="206"/>
    </row>
    <row r="59" spans="1:14" ht="12.75">
      <c r="A59" s="206"/>
      <c r="B59" s="206"/>
      <c r="C59" s="206"/>
      <c r="D59" s="206"/>
      <c r="E59" s="206"/>
      <c r="F59" s="206"/>
      <c r="G59" s="206"/>
      <c r="H59" s="206"/>
      <c r="I59" s="206"/>
      <c r="J59" s="206"/>
      <c r="K59" s="206"/>
      <c r="L59" s="206"/>
      <c r="M59" s="206"/>
      <c r="N59" s="206"/>
    </row>
    <row r="60" spans="1:14" ht="12.75">
      <c r="A60" s="206"/>
      <c r="B60" s="206"/>
      <c r="C60" s="206"/>
      <c r="D60" s="206"/>
      <c r="E60" s="206"/>
      <c r="F60" s="206"/>
      <c r="G60" s="206"/>
      <c r="H60" s="206"/>
      <c r="I60" s="206"/>
      <c r="J60" s="206"/>
      <c r="K60" s="206"/>
      <c r="L60" s="206"/>
      <c r="M60" s="206"/>
      <c r="N60" s="206"/>
    </row>
    <row r="61" spans="1:14" ht="12.75">
      <c r="A61" s="206"/>
      <c r="B61" s="206"/>
      <c r="C61" s="206"/>
      <c r="D61" s="206"/>
      <c r="E61" s="206"/>
      <c r="F61" s="206"/>
      <c r="G61" s="206"/>
      <c r="H61" s="206"/>
      <c r="I61" s="206"/>
      <c r="J61" s="206"/>
      <c r="K61" s="206"/>
      <c r="L61" s="206"/>
      <c r="M61" s="206"/>
      <c r="N61" s="206"/>
    </row>
    <row r="62" spans="1:14" ht="12.75">
      <c r="A62" s="206"/>
      <c r="B62" s="206"/>
      <c r="C62" s="206"/>
      <c r="D62" s="206"/>
      <c r="E62" s="206"/>
      <c r="F62" s="206"/>
      <c r="G62" s="206"/>
      <c r="H62" s="206"/>
      <c r="I62" s="206"/>
      <c r="J62" s="206"/>
      <c r="K62" s="206"/>
      <c r="L62" s="206"/>
      <c r="M62" s="206"/>
      <c r="N62" s="206"/>
    </row>
    <row r="63" spans="1:14" ht="12.75">
      <c r="A63" s="206"/>
      <c r="B63" s="206"/>
      <c r="C63" s="206"/>
      <c r="D63" s="206"/>
      <c r="E63" s="206"/>
      <c r="F63" s="206"/>
      <c r="G63" s="206"/>
      <c r="H63" s="206"/>
      <c r="I63" s="206"/>
      <c r="J63" s="206"/>
      <c r="K63" s="206"/>
      <c r="L63" s="206"/>
      <c r="M63" s="206"/>
      <c r="N63" s="206"/>
    </row>
    <row r="64" spans="1:14" ht="12.75">
      <c r="A64" s="206"/>
      <c r="B64" s="206"/>
      <c r="C64" s="206"/>
      <c r="D64" s="206"/>
      <c r="E64" s="206"/>
      <c r="F64" s="206"/>
      <c r="G64" s="206"/>
      <c r="H64" s="206"/>
      <c r="I64" s="206"/>
      <c r="J64" s="206"/>
      <c r="K64" s="206"/>
      <c r="L64" s="206"/>
      <c r="M64" s="206"/>
      <c r="N64" s="206"/>
    </row>
    <row r="65" spans="1:14" ht="12.75">
      <c r="A65" s="206"/>
      <c r="B65" s="206"/>
      <c r="C65" s="206"/>
      <c r="D65" s="206"/>
      <c r="E65" s="206"/>
      <c r="F65" s="206"/>
      <c r="G65" s="206"/>
      <c r="H65" s="206"/>
      <c r="I65" s="206"/>
      <c r="J65" s="206"/>
      <c r="K65" s="206"/>
      <c r="L65" s="206"/>
      <c r="M65" s="206"/>
      <c r="N65" s="206"/>
    </row>
    <row r="66" spans="1:14" ht="12.75">
      <c r="A66" s="206"/>
      <c r="B66" s="206"/>
      <c r="C66" s="206"/>
      <c r="D66" s="206"/>
      <c r="E66" s="206"/>
      <c r="F66" s="206"/>
      <c r="G66" s="206"/>
      <c r="H66" s="206"/>
      <c r="I66" s="206"/>
      <c r="J66" s="206"/>
      <c r="K66" s="206"/>
      <c r="L66" s="206"/>
      <c r="M66" s="206"/>
      <c r="N66" s="206"/>
    </row>
    <row r="67" spans="1:14" ht="12.75">
      <c r="A67" s="206"/>
      <c r="B67" s="206"/>
      <c r="C67" s="206"/>
      <c r="D67" s="206"/>
      <c r="E67" s="206"/>
      <c r="F67" s="206"/>
      <c r="G67" s="206"/>
      <c r="H67" s="206"/>
      <c r="I67" s="206"/>
      <c r="J67" s="206"/>
      <c r="K67" s="206"/>
      <c r="L67" s="206"/>
      <c r="M67" s="206"/>
      <c r="N67" s="206"/>
    </row>
    <row r="68" spans="1:14" ht="12.75">
      <c r="A68" s="206"/>
      <c r="B68" s="206"/>
      <c r="C68" s="206"/>
      <c r="D68" s="206"/>
      <c r="E68" s="206"/>
      <c r="F68" s="206"/>
      <c r="G68" s="206"/>
      <c r="H68" s="206"/>
      <c r="I68" s="206"/>
      <c r="J68" s="206"/>
      <c r="K68" s="206"/>
      <c r="L68" s="206"/>
      <c r="M68" s="206"/>
      <c r="N68" s="206"/>
    </row>
    <row r="69" spans="1:14" ht="12.75">
      <c r="A69" s="206"/>
      <c r="B69" s="206"/>
      <c r="C69" s="206"/>
      <c r="D69" s="206"/>
      <c r="E69" s="206"/>
      <c r="F69" s="206"/>
      <c r="G69" s="206"/>
      <c r="H69" s="206"/>
      <c r="I69" s="206"/>
      <c r="J69" s="206"/>
      <c r="K69" s="206"/>
      <c r="L69" s="206"/>
      <c r="M69" s="206"/>
      <c r="N69" s="206"/>
    </row>
    <row r="70" spans="1:14" ht="12.75">
      <c r="A70" s="206"/>
      <c r="B70" s="206"/>
      <c r="C70" s="206"/>
      <c r="D70" s="206"/>
      <c r="E70" s="206"/>
      <c r="F70" s="206"/>
      <c r="G70" s="206"/>
      <c r="H70" s="206"/>
      <c r="I70" s="206"/>
      <c r="J70" s="206"/>
      <c r="K70" s="206"/>
      <c r="L70" s="206"/>
      <c r="M70" s="206"/>
      <c r="N70" s="206"/>
    </row>
    <row r="71" spans="1:14" ht="12.75">
      <c r="A71" s="206"/>
      <c r="B71" s="206"/>
      <c r="C71" s="206"/>
      <c r="D71" s="206"/>
      <c r="E71" s="206"/>
      <c r="F71" s="206"/>
      <c r="G71" s="206"/>
      <c r="H71" s="206"/>
      <c r="I71" s="206"/>
      <c r="J71" s="206"/>
      <c r="K71" s="206"/>
      <c r="L71" s="206"/>
      <c r="M71" s="206"/>
      <c r="N71" s="206"/>
    </row>
    <row r="72" spans="1:14" ht="12.75">
      <c r="A72" s="206"/>
      <c r="B72" s="206"/>
      <c r="C72" s="206"/>
      <c r="D72" s="206"/>
      <c r="E72" s="206"/>
      <c r="F72" s="206"/>
      <c r="G72" s="206"/>
      <c r="H72" s="206"/>
      <c r="I72" s="206"/>
      <c r="J72" s="206"/>
      <c r="K72" s="206"/>
      <c r="L72" s="206"/>
      <c r="M72" s="206"/>
      <c r="N72" s="206"/>
    </row>
    <row r="73" spans="1:14" ht="12.75">
      <c r="A73" s="206"/>
      <c r="B73" s="206"/>
      <c r="C73" s="206"/>
      <c r="D73" s="206"/>
      <c r="E73" s="206"/>
      <c r="F73" s="206"/>
      <c r="G73" s="206"/>
      <c r="H73" s="206"/>
      <c r="I73" s="206"/>
      <c r="J73" s="206"/>
      <c r="K73" s="206"/>
      <c r="L73" s="206"/>
      <c r="M73" s="206"/>
      <c r="N73" s="206"/>
    </row>
    <row r="74" spans="1:14" ht="12.75">
      <c r="A74" s="206"/>
      <c r="B74" s="206"/>
      <c r="C74" s="206"/>
      <c r="D74" s="206"/>
      <c r="E74" s="206"/>
      <c r="F74" s="206"/>
      <c r="G74" s="206"/>
      <c r="H74" s="206"/>
      <c r="I74" s="206"/>
      <c r="J74" s="206"/>
      <c r="K74" s="206"/>
      <c r="L74" s="206"/>
      <c r="M74" s="206"/>
      <c r="N74" s="206"/>
    </row>
    <row r="75" spans="1:14" ht="12.75">
      <c r="A75" s="206"/>
      <c r="B75" s="206"/>
      <c r="C75" s="206"/>
      <c r="D75" s="206"/>
      <c r="E75" s="206"/>
      <c r="F75" s="206"/>
      <c r="G75" s="206"/>
      <c r="H75" s="206"/>
      <c r="I75" s="206"/>
      <c r="J75" s="206"/>
      <c r="K75" s="206"/>
      <c r="L75" s="206"/>
      <c r="M75" s="206"/>
      <c r="N75" s="206"/>
    </row>
    <row r="76" spans="1:14" ht="12.75">
      <c r="A76" s="206"/>
      <c r="B76" s="206"/>
      <c r="C76" s="206"/>
      <c r="D76" s="206"/>
      <c r="E76" s="206"/>
      <c r="F76" s="206"/>
      <c r="G76" s="206"/>
      <c r="H76" s="206"/>
      <c r="I76" s="206"/>
      <c r="J76" s="206"/>
      <c r="K76" s="206"/>
      <c r="L76" s="206"/>
      <c r="M76" s="206"/>
      <c r="N76" s="206"/>
    </row>
    <row r="77" spans="1:14" ht="12.75">
      <c r="A77" s="206"/>
      <c r="B77" s="206"/>
      <c r="C77" s="206"/>
      <c r="D77" s="206"/>
      <c r="E77" s="206"/>
      <c r="F77" s="206"/>
      <c r="G77" s="206"/>
      <c r="H77" s="206"/>
      <c r="I77" s="206"/>
      <c r="J77" s="206"/>
      <c r="K77" s="206"/>
      <c r="L77" s="206"/>
      <c r="M77" s="206"/>
      <c r="N77" s="206"/>
    </row>
    <row r="78" spans="1:14" ht="12.75">
      <c r="A78" s="206"/>
      <c r="B78" s="206"/>
      <c r="C78" s="206"/>
      <c r="D78" s="206"/>
      <c r="E78" s="206"/>
      <c r="F78" s="206"/>
      <c r="G78" s="206"/>
      <c r="H78" s="206"/>
      <c r="I78" s="206"/>
      <c r="J78" s="206"/>
      <c r="K78" s="206"/>
      <c r="L78" s="206"/>
      <c r="M78" s="206"/>
      <c r="N78" s="206"/>
    </row>
    <row r="79" spans="1:14" ht="12.75">
      <c r="A79" s="206"/>
      <c r="B79" s="206"/>
      <c r="C79" s="206"/>
      <c r="D79" s="206"/>
      <c r="E79" s="206"/>
      <c r="F79" s="206"/>
      <c r="G79" s="206"/>
      <c r="H79" s="206"/>
      <c r="I79" s="206"/>
      <c r="J79" s="206"/>
      <c r="K79" s="206"/>
      <c r="L79" s="206"/>
      <c r="M79" s="206"/>
      <c r="N79" s="206"/>
    </row>
    <row r="80" spans="1:14" ht="12.75">
      <c r="A80" s="206"/>
      <c r="B80" s="206"/>
      <c r="C80" s="206"/>
      <c r="D80" s="206"/>
      <c r="E80" s="206"/>
      <c r="F80" s="206"/>
      <c r="G80" s="206"/>
      <c r="H80" s="206"/>
      <c r="I80" s="206"/>
      <c r="J80" s="206"/>
      <c r="K80" s="206"/>
      <c r="L80" s="206"/>
      <c r="M80" s="206"/>
      <c r="N80" s="206"/>
    </row>
    <row r="81" spans="1:14" ht="12.75">
      <c r="A81" s="206"/>
      <c r="B81" s="206"/>
      <c r="C81" s="206"/>
      <c r="D81" s="206"/>
      <c r="E81" s="206"/>
      <c r="F81" s="206"/>
      <c r="G81" s="206"/>
      <c r="H81" s="206"/>
      <c r="I81" s="206"/>
      <c r="J81" s="206"/>
      <c r="K81" s="206"/>
      <c r="L81" s="206"/>
      <c r="M81" s="206"/>
      <c r="N81" s="206"/>
    </row>
    <row r="82" spans="1:14" ht="12.75">
      <c r="A82" s="206"/>
      <c r="B82" s="206"/>
      <c r="C82" s="206"/>
      <c r="D82" s="206"/>
      <c r="E82" s="206"/>
      <c r="F82" s="206"/>
      <c r="G82" s="206"/>
      <c r="H82" s="206"/>
      <c r="I82" s="206"/>
      <c r="J82" s="206"/>
      <c r="K82" s="206"/>
      <c r="L82" s="206"/>
      <c r="M82" s="206"/>
      <c r="N82" s="206"/>
    </row>
    <row r="83" spans="1:14" ht="12.75">
      <c r="A83" s="206"/>
      <c r="B83" s="206"/>
      <c r="C83" s="206"/>
      <c r="D83" s="206"/>
      <c r="E83" s="206"/>
      <c r="F83" s="206"/>
      <c r="G83" s="206"/>
      <c r="H83" s="206"/>
      <c r="I83" s="206"/>
      <c r="J83" s="206"/>
      <c r="K83" s="206"/>
      <c r="L83" s="206"/>
      <c r="M83" s="206"/>
      <c r="N83" s="206"/>
    </row>
    <row r="84" spans="1:14" ht="12.75">
      <c r="A84" s="206"/>
      <c r="B84" s="206"/>
      <c r="C84" s="206"/>
      <c r="D84" s="206"/>
      <c r="E84" s="206"/>
      <c r="F84" s="206"/>
      <c r="G84" s="206"/>
      <c r="H84" s="206"/>
      <c r="I84" s="206"/>
      <c r="J84" s="206"/>
      <c r="K84" s="206"/>
      <c r="L84" s="206"/>
      <c r="M84" s="206"/>
      <c r="N84" s="206"/>
    </row>
    <row r="85" spans="1:14" ht="12.75">
      <c r="A85" s="206"/>
      <c r="B85" s="206"/>
      <c r="C85" s="206"/>
      <c r="D85" s="206"/>
      <c r="E85" s="206"/>
      <c r="F85" s="206"/>
      <c r="G85" s="206"/>
      <c r="H85" s="206"/>
      <c r="I85" s="206"/>
      <c r="J85" s="206"/>
      <c r="K85" s="206"/>
      <c r="L85" s="206"/>
      <c r="M85" s="206"/>
      <c r="N85" s="206"/>
    </row>
    <row r="86" spans="1:14" ht="12.75">
      <c r="A86" s="206"/>
      <c r="B86" s="206"/>
      <c r="C86" s="206"/>
      <c r="D86" s="206"/>
      <c r="E86" s="206"/>
      <c r="F86" s="206"/>
      <c r="G86" s="206"/>
      <c r="H86" s="206"/>
      <c r="I86" s="206"/>
      <c r="J86" s="206"/>
      <c r="K86" s="206"/>
      <c r="L86" s="206"/>
      <c r="M86" s="206"/>
      <c r="N86" s="206"/>
    </row>
    <row r="87" spans="1:14" ht="12.75">
      <c r="A87" s="206"/>
      <c r="B87" s="206"/>
      <c r="C87" s="206"/>
      <c r="D87" s="206"/>
      <c r="E87" s="206"/>
      <c r="F87" s="206"/>
      <c r="G87" s="206"/>
      <c r="H87" s="206"/>
      <c r="I87" s="206"/>
      <c r="J87" s="206"/>
      <c r="K87" s="206"/>
      <c r="L87" s="206"/>
      <c r="M87" s="206"/>
      <c r="N87" s="206"/>
    </row>
    <row r="88" spans="1:14" ht="12.75">
      <c r="A88" s="206"/>
      <c r="B88" s="206"/>
      <c r="C88" s="206"/>
      <c r="D88" s="206"/>
      <c r="E88" s="206"/>
      <c r="F88" s="206"/>
      <c r="G88" s="206"/>
      <c r="H88" s="206"/>
      <c r="I88" s="206"/>
      <c r="J88" s="206"/>
      <c r="K88" s="206"/>
      <c r="L88" s="206"/>
      <c r="M88" s="206"/>
      <c r="N88" s="206"/>
    </row>
    <row r="89" spans="1:14" ht="12.75">
      <c r="A89" s="206"/>
      <c r="B89" s="206"/>
      <c r="C89" s="206"/>
      <c r="D89" s="206"/>
      <c r="E89" s="206"/>
      <c r="F89" s="206"/>
      <c r="G89" s="206"/>
      <c r="H89" s="206"/>
      <c r="I89" s="206"/>
      <c r="J89" s="206"/>
      <c r="K89" s="206"/>
      <c r="L89" s="206"/>
      <c r="M89" s="206"/>
      <c r="N89" s="206"/>
    </row>
    <row r="90" spans="1:14" ht="12.75">
      <c r="A90" s="206"/>
      <c r="B90" s="206"/>
      <c r="C90" s="206"/>
      <c r="D90" s="206"/>
      <c r="E90" s="206"/>
      <c r="F90" s="206"/>
      <c r="G90" s="206"/>
      <c r="H90" s="206"/>
      <c r="I90" s="206"/>
      <c r="J90" s="206"/>
      <c r="K90" s="206"/>
      <c r="L90" s="206"/>
      <c r="M90" s="206"/>
      <c r="N90" s="206"/>
    </row>
    <row r="91" spans="1:14" ht="12.75">
      <c r="A91" s="206"/>
      <c r="B91" s="206"/>
      <c r="C91" s="206"/>
      <c r="D91" s="206"/>
      <c r="E91" s="206"/>
      <c r="F91" s="206"/>
      <c r="G91" s="206"/>
      <c r="H91" s="206"/>
      <c r="I91" s="206"/>
      <c r="J91" s="206"/>
      <c r="K91" s="206"/>
      <c r="L91" s="206"/>
      <c r="M91" s="206"/>
      <c r="N91" s="206"/>
    </row>
    <row r="92" spans="1:14" ht="12.75">
      <c r="A92" s="206"/>
      <c r="B92" s="206"/>
      <c r="C92" s="206"/>
      <c r="D92" s="206"/>
      <c r="E92" s="206"/>
      <c r="F92" s="206"/>
      <c r="G92" s="206"/>
      <c r="H92" s="206"/>
      <c r="I92" s="206"/>
      <c r="J92" s="206"/>
      <c r="K92" s="206"/>
      <c r="L92" s="206"/>
      <c r="M92" s="206"/>
      <c r="N92" s="206"/>
    </row>
    <row r="93" spans="1:14" ht="12.75">
      <c r="A93" s="206"/>
      <c r="B93" s="206"/>
      <c r="C93" s="206"/>
      <c r="D93" s="206"/>
      <c r="E93" s="206"/>
      <c r="F93" s="206"/>
      <c r="G93" s="206"/>
      <c r="H93" s="206"/>
      <c r="I93" s="206"/>
      <c r="J93" s="206"/>
      <c r="K93" s="206"/>
      <c r="L93" s="206"/>
      <c r="M93" s="206"/>
      <c r="N93" s="206"/>
    </row>
    <row r="94" spans="1:14" ht="12.75">
      <c r="A94" s="206"/>
      <c r="B94" s="206"/>
      <c r="C94" s="206"/>
      <c r="D94" s="206"/>
      <c r="E94" s="206"/>
      <c r="F94" s="206"/>
      <c r="G94" s="206"/>
      <c r="H94" s="206"/>
      <c r="I94" s="206"/>
      <c r="J94" s="206"/>
      <c r="K94" s="206"/>
      <c r="L94" s="206"/>
      <c r="M94" s="206"/>
      <c r="N94" s="206"/>
    </row>
    <row r="95" spans="1:14" ht="12.75">
      <c r="A95" s="206"/>
      <c r="B95" s="206"/>
      <c r="C95" s="206"/>
      <c r="D95" s="206"/>
      <c r="E95" s="206"/>
      <c r="F95" s="206"/>
      <c r="G95" s="206"/>
      <c r="H95" s="206"/>
      <c r="I95" s="206"/>
      <c r="J95" s="206"/>
      <c r="K95" s="206"/>
      <c r="L95" s="206"/>
      <c r="M95" s="206"/>
      <c r="N95" s="206"/>
    </row>
    <row r="96" spans="1:14" ht="12.75">
      <c r="A96" s="206"/>
      <c r="B96" s="206"/>
      <c r="C96" s="206"/>
      <c r="D96" s="206"/>
      <c r="E96" s="206"/>
      <c r="F96" s="206"/>
      <c r="G96" s="206"/>
      <c r="H96" s="206"/>
      <c r="I96" s="206"/>
      <c r="J96" s="206"/>
      <c r="K96" s="206"/>
      <c r="L96" s="206"/>
      <c r="M96" s="206"/>
      <c r="N96" s="206"/>
    </row>
  </sheetData>
  <mergeCells count="2">
    <mergeCell ref="A48:E48"/>
    <mergeCell ref="A3:E3"/>
  </mergeCells>
  <pageMargins left="0.70866141732283472" right="0.70866141732283472" top="0.74803149606299213" bottom="0.74803149606299213" header="0.31496062992125984" footer="0.31496062992125984"/>
  <pageSetup paperSize="9" orientation="portrait" r:id="rId1"/>
  <headerFooter>
    <oddHeader xml:space="preserve">&amp;L&amp;G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zoomScaleNormal="100" workbookViewId="0">
      <selection activeCell="A48" sqref="A48"/>
    </sheetView>
  </sheetViews>
  <sheetFormatPr defaultColWidth="3.5703125" defaultRowHeight="12"/>
  <cols>
    <col min="1" max="1" width="5.28515625" style="207" customWidth="1"/>
    <col min="2" max="2" width="11.5703125" style="207" customWidth="1"/>
    <col min="3" max="5" width="11" style="207" customWidth="1"/>
    <col min="6" max="6" width="11" style="241" customWidth="1"/>
    <col min="7" max="8" width="11" style="207" customWidth="1"/>
    <col min="9" max="16384" width="3.5703125" style="207"/>
  </cols>
  <sheetData>
    <row r="1" spans="1:18" ht="12.75">
      <c r="A1" s="227"/>
      <c r="B1" s="227"/>
      <c r="C1" s="227"/>
      <c r="D1" s="227"/>
      <c r="E1" s="227"/>
      <c r="F1" s="227"/>
      <c r="G1" s="227"/>
      <c r="H1" s="227"/>
      <c r="I1" s="227"/>
      <c r="J1" s="227"/>
      <c r="K1" s="227"/>
      <c r="L1" s="227"/>
      <c r="M1" s="227"/>
      <c r="N1" s="227"/>
      <c r="O1" s="227"/>
      <c r="P1" s="227"/>
      <c r="Q1" s="227"/>
      <c r="R1" s="227"/>
    </row>
    <row r="2" spans="1:18" ht="12.75">
      <c r="A2" s="227"/>
      <c r="B2" s="227"/>
      <c r="C2" s="227"/>
      <c r="D2" s="227"/>
      <c r="E2" s="227"/>
      <c r="F2" s="227"/>
      <c r="G2" s="227"/>
      <c r="H2" s="227"/>
      <c r="I2" s="227"/>
      <c r="J2" s="227"/>
      <c r="K2" s="227"/>
      <c r="L2" s="227"/>
      <c r="M2" s="227"/>
      <c r="N2" s="227"/>
      <c r="O2" s="227"/>
      <c r="P2" s="227"/>
      <c r="Q2" s="227"/>
      <c r="R2" s="227"/>
    </row>
    <row r="3" spans="1:18" ht="30.75" customHeight="1">
      <c r="A3" s="688" t="s">
        <v>184</v>
      </c>
      <c r="B3" s="688"/>
      <c r="C3" s="688"/>
      <c r="D3" s="688"/>
      <c r="E3" s="688"/>
      <c r="F3" s="688"/>
      <c r="G3" s="688"/>
      <c r="H3" s="688"/>
      <c r="I3" s="228"/>
      <c r="J3" s="227"/>
      <c r="K3" s="227"/>
      <c r="L3" s="227"/>
      <c r="M3" s="227"/>
      <c r="N3" s="227"/>
      <c r="O3" s="227"/>
      <c r="P3" s="227"/>
      <c r="Q3" s="227"/>
      <c r="R3" s="227"/>
    </row>
    <row r="4" spans="1:18" ht="12.75">
      <c r="A4" s="227"/>
      <c r="B4" s="227"/>
      <c r="C4" s="227"/>
      <c r="D4" s="227"/>
      <c r="E4" s="227"/>
      <c r="F4" s="227"/>
      <c r="G4" s="227"/>
      <c r="H4" s="227"/>
      <c r="I4" s="227"/>
      <c r="J4" s="227"/>
      <c r="K4" s="227"/>
      <c r="L4" s="227"/>
      <c r="M4" s="227"/>
      <c r="N4" s="227"/>
      <c r="O4" s="227"/>
      <c r="P4" s="227"/>
      <c r="Q4" s="227"/>
      <c r="R4" s="227"/>
    </row>
    <row r="5" spans="1:18" ht="38.25">
      <c r="A5" s="229" t="s">
        <v>107</v>
      </c>
      <c r="B5" s="230" t="s">
        <v>136</v>
      </c>
      <c r="C5" s="231" t="s">
        <v>185</v>
      </c>
      <c r="D5" s="231" t="s">
        <v>156</v>
      </c>
      <c r="E5" s="230" t="s">
        <v>186</v>
      </c>
      <c r="F5" s="230" t="s">
        <v>187</v>
      </c>
      <c r="G5" s="232" t="s">
        <v>141</v>
      </c>
      <c r="H5" s="232" t="s">
        <v>188</v>
      </c>
      <c r="I5" s="233"/>
      <c r="J5" s="233"/>
      <c r="K5" s="227"/>
      <c r="L5" s="227"/>
      <c r="M5" s="227"/>
      <c r="N5" s="227"/>
      <c r="O5" s="227"/>
      <c r="P5" s="227"/>
      <c r="Q5" s="227"/>
      <c r="R5" s="227"/>
    </row>
    <row r="6" spans="1:18" ht="12.75">
      <c r="A6" s="234">
        <v>1970</v>
      </c>
      <c r="B6" s="235">
        <v>118.6</v>
      </c>
      <c r="C6" s="235">
        <v>21.9</v>
      </c>
      <c r="D6" s="235">
        <v>12.1</v>
      </c>
      <c r="E6" s="235">
        <v>12.1</v>
      </c>
      <c r="F6" s="235" t="s">
        <v>119</v>
      </c>
      <c r="G6" s="236">
        <v>164.8</v>
      </c>
      <c r="H6" s="236">
        <v>157.80000000000001</v>
      </c>
      <c r="I6" s="227"/>
      <c r="J6" s="227"/>
      <c r="K6" s="227"/>
      <c r="L6" s="227"/>
      <c r="M6" s="227"/>
      <c r="N6" s="227"/>
      <c r="O6" s="227"/>
      <c r="P6" s="227"/>
      <c r="Q6" s="227"/>
      <c r="R6" s="227"/>
    </row>
    <row r="7" spans="1:18" ht="12.75">
      <c r="A7" s="237">
        <v>1971</v>
      </c>
      <c r="B7" s="238">
        <v>112.9</v>
      </c>
      <c r="C7" s="238">
        <v>24.3</v>
      </c>
      <c r="D7" s="238">
        <v>12.8</v>
      </c>
      <c r="E7" s="238">
        <v>8.8000000000000007</v>
      </c>
      <c r="F7" s="238" t="s">
        <v>119</v>
      </c>
      <c r="G7" s="239">
        <v>158.69999999999999</v>
      </c>
      <c r="H7" s="239">
        <v>163.19999999999999</v>
      </c>
      <c r="I7" s="227"/>
      <c r="J7" s="227"/>
      <c r="K7" s="227"/>
      <c r="L7" s="227"/>
      <c r="M7" s="227"/>
      <c r="N7" s="227"/>
      <c r="O7" s="227"/>
      <c r="P7" s="227"/>
      <c r="Q7" s="227"/>
      <c r="R7" s="227"/>
    </row>
    <row r="8" spans="1:18" ht="12.75">
      <c r="A8" s="234">
        <v>1972</v>
      </c>
      <c r="B8" s="235">
        <v>109.2</v>
      </c>
      <c r="C8" s="235">
        <v>26.7</v>
      </c>
      <c r="D8" s="235">
        <v>14</v>
      </c>
      <c r="E8" s="235">
        <v>7.6</v>
      </c>
      <c r="F8" s="235" t="s">
        <v>119</v>
      </c>
      <c r="G8" s="236">
        <v>157.5</v>
      </c>
      <c r="H8" s="236">
        <v>163.80000000000001</v>
      </c>
      <c r="I8" s="227"/>
      <c r="J8" s="227"/>
      <c r="K8" s="227"/>
      <c r="L8" s="227"/>
      <c r="M8" s="227"/>
      <c r="N8" s="227"/>
      <c r="O8" s="227"/>
      <c r="P8" s="227"/>
      <c r="Q8" s="227"/>
      <c r="R8" s="227"/>
    </row>
    <row r="9" spans="1:18" ht="12.75">
      <c r="A9" s="237">
        <v>1973</v>
      </c>
      <c r="B9" s="238">
        <v>113.4</v>
      </c>
      <c r="C9" s="238">
        <v>28.4</v>
      </c>
      <c r="D9" s="238">
        <v>15.1</v>
      </c>
      <c r="E9" s="238">
        <v>6.7</v>
      </c>
      <c r="F9" s="238" t="s">
        <v>119</v>
      </c>
      <c r="G9" s="239">
        <v>163.6</v>
      </c>
      <c r="H9" s="239">
        <v>159.4</v>
      </c>
      <c r="I9" s="227"/>
      <c r="J9" s="227"/>
      <c r="K9" s="227"/>
      <c r="L9" s="227"/>
      <c r="M9" s="227"/>
      <c r="N9" s="227"/>
      <c r="O9" s="227"/>
      <c r="P9" s="227"/>
      <c r="Q9" s="227"/>
      <c r="R9" s="227"/>
    </row>
    <row r="10" spans="1:18" ht="12.75">
      <c r="A10" s="234">
        <v>1974</v>
      </c>
      <c r="B10" s="235">
        <v>90.2</v>
      </c>
      <c r="C10" s="235">
        <v>28.2</v>
      </c>
      <c r="D10" s="235">
        <v>14.6</v>
      </c>
      <c r="E10" s="235">
        <v>6.8</v>
      </c>
      <c r="F10" s="235" t="s">
        <v>119</v>
      </c>
      <c r="G10" s="236">
        <v>139.80000000000001</v>
      </c>
      <c r="H10" s="236">
        <v>157.30000000000001</v>
      </c>
      <c r="I10" s="227"/>
      <c r="J10" s="227"/>
      <c r="K10" s="227"/>
      <c r="L10" s="227"/>
      <c r="M10" s="227"/>
      <c r="N10" s="227"/>
      <c r="O10" s="227"/>
      <c r="P10" s="227"/>
      <c r="Q10" s="227"/>
      <c r="R10" s="227"/>
    </row>
    <row r="11" spans="1:18" ht="12.75">
      <c r="A11" s="237">
        <v>1975</v>
      </c>
      <c r="B11" s="238">
        <v>97.4</v>
      </c>
      <c r="C11" s="238">
        <v>31.7</v>
      </c>
      <c r="D11" s="238">
        <v>16.600000000000001</v>
      </c>
      <c r="E11" s="238">
        <v>6</v>
      </c>
      <c r="F11" s="238" t="s">
        <v>119</v>
      </c>
      <c r="G11" s="239">
        <v>151.80000000000001</v>
      </c>
      <c r="H11" s="239">
        <v>162.30000000000001</v>
      </c>
      <c r="I11" s="227"/>
      <c r="J11" s="227"/>
      <c r="K11" s="227"/>
      <c r="L11" s="227"/>
      <c r="M11" s="227"/>
      <c r="N11" s="227"/>
      <c r="O11" s="227"/>
      <c r="P11" s="227"/>
      <c r="Q11" s="227"/>
      <c r="R11" s="227"/>
    </row>
    <row r="12" spans="1:18" ht="12.75">
      <c r="A12" s="234">
        <v>1976</v>
      </c>
      <c r="B12" s="235">
        <v>103.6</v>
      </c>
      <c r="C12" s="235">
        <v>35.9</v>
      </c>
      <c r="D12" s="235">
        <v>20</v>
      </c>
      <c r="E12" s="235">
        <v>6.3</v>
      </c>
      <c r="F12" s="235" t="s">
        <v>119</v>
      </c>
      <c r="G12" s="236">
        <v>165.8</v>
      </c>
      <c r="H12" s="236">
        <v>159.4</v>
      </c>
      <c r="I12" s="227"/>
      <c r="J12" s="227"/>
      <c r="K12" s="227"/>
      <c r="L12" s="227"/>
      <c r="M12" s="227"/>
      <c r="N12" s="227"/>
      <c r="O12" s="227"/>
      <c r="P12" s="227"/>
      <c r="Q12" s="227"/>
      <c r="R12" s="227"/>
    </row>
    <row r="13" spans="1:18" ht="12.75">
      <c r="A13" s="237">
        <v>1977</v>
      </c>
      <c r="B13" s="238">
        <v>96.4</v>
      </c>
      <c r="C13" s="238">
        <v>38.1</v>
      </c>
      <c r="D13" s="238">
        <v>21.3</v>
      </c>
      <c r="E13" s="238">
        <v>6.9</v>
      </c>
      <c r="F13" s="238" t="s">
        <v>119</v>
      </c>
      <c r="G13" s="239">
        <v>162.80000000000001</v>
      </c>
      <c r="H13" s="239">
        <v>165.3</v>
      </c>
      <c r="I13" s="227"/>
      <c r="J13" s="227"/>
      <c r="K13" s="227"/>
      <c r="L13" s="227"/>
      <c r="M13" s="227"/>
      <c r="N13" s="227"/>
      <c r="O13" s="227"/>
      <c r="P13" s="227"/>
      <c r="Q13" s="227"/>
      <c r="R13" s="227"/>
    </row>
    <row r="14" spans="1:18" ht="12.75">
      <c r="A14" s="234">
        <v>1978</v>
      </c>
      <c r="B14" s="235">
        <v>95.5</v>
      </c>
      <c r="C14" s="235">
        <v>40.1</v>
      </c>
      <c r="D14" s="235">
        <v>22.9</v>
      </c>
      <c r="E14" s="235">
        <v>7.8</v>
      </c>
      <c r="F14" s="235" t="s">
        <v>119</v>
      </c>
      <c r="G14" s="236">
        <v>166.3</v>
      </c>
      <c r="H14" s="236">
        <v>163.80000000000001</v>
      </c>
      <c r="I14" s="227"/>
      <c r="J14" s="227"/>
      <c r="K14" s="227"/>
      <c r="L14" s="227"/>
      <c r="M14" s="227"/>
      <c r="N14" s="227"/>
      <c r="O14" s="227"/>
      <c r="P14" s="227"/>
      <c r="Q14" s="227"/>
      <c r="R14" s="227"/>
    </row>
    <row r="15" spans="1:18" ht="12.75">
      <c r="A15" s="237">
        <v>1979</v>
      </c>
      <c r="B15" s="238">
        <v>99</v>
      </c>
      <c r="C15" s="238">
        <v>42.5</v>
      </c>
      <c r="D15" s="238">
        <v>24.1</v>
      </c>
      <c r="E15" s="238">
        <v>8.8000000000000007</v>
      </c>
      <c r="F15" s="238" t="s">
        <v>119</v>
      </c>
      <c r="G15" s="239">
        <v>174.4</v>
      </c>
      <c r="H15" s="239">
        <v>165.4</v>
      </c>
      <c r="I15" s="227"/>
      <c r="J15" s="227"/>
      <c r="K15" s="227"/>
      <c r="L15" s="227"/>
      <c r="M15" s="227"/>
      <c r="N15" s="227"/>
      <c r="O15" s="227"/>
      <c r="P15" s="227"/>
      <c r="Q15" s="227"/>
      <c r="R15" s="227"/>
    </row>
    <row r="16" spans="1:18" ht="12.75">
      <c r="A16" s="234">
        <v>1980</v>
      </c>
      <c r="B16" s="235">
        <v>87.3</v>
      </c>
      <c r="C16" s="235">
        <v>43</v>
      </c>
      <c r="D16" s="235">
        <v>24.7</v>
      </c>
      <c r="E16" s="235">
        <v>9.8000000000000007</v>
      </c>
      <c r="F16" s="235" t="s">
        <v>119</v>
      </c>
      <c r="G16" s="236">
        <v>164.8</v>
      </c>
      <c r="H16" s="236">
        <v>161.19999999999999</v>
      </c>
      <c r="I16" s="227"/>
      <c r="J16" s="227"/>
      <c r="K16" s="227"/>
      <c r="L16" s="227"/>
      <c r="M16" s="227"/>
      <c r="N16" s="227"/>
      <c r="O16" s="227"/>
      <c r="P16" s="227"/>
      <c r="Q16" s="227"/>
      <c r="R16" s="227"/>
    </row>
    <row r="17" spans="1:18" ht="12.75">
      <c r="A17" s="237">
        <v>1981</v>
      </c>
      <c r="B17" s="238">
        <v>80.099999999999994</v>
      </c>
      <c r="C17" s="238">
        <v>44.8</v>
      </c>
      <c r="D17" s="238">
        <v>25.4</v>
      </c>
      <c r="E17" s="238">
        <v>11.6</v>
      </c>
      <c r="F17" s="238" t="s">
        <v>119</v>
      </c>
      <c r="G17" s="239">
        <v>161.9</v>
      </c>
      <c r="H17" s="239">
        <v>159</v>
      </c>
      <c r="I17" s="227"/>
      <c r="J17" s="227"/>
      <c r="K17" s="227"/>
      <c r="L17" s="227"/>
      <c r="M17" s="227"/>
      <c r="N17" s="227"/>
      <c r="O17" s="227"/>
      <c r="P17" s="227"/>
      <c r="Q17" s="227"/>
      <c r="R17" s="227"/>
    </row>
    <row r="18" spans="1:18" ht="12.75">
      <c r="A18" s="234">
        <v>1982</v>
      </c>
      <c r="B18" s="235">
        <v>68.599999999999994</v>
      </c>
      <c r="C18" s="235">
        <v>48.2</v>
      </c>
      <c r="D18" s="235">
        <v>25.6</v>
      </c>
      <c r="E18" s="235">
        <v>11.3</v>
      </c>
      <c r="F18" s="235" t="s">
        <v>119</v>
      </c>
      <c r="G18" s="236">
        <v>153.69999999999999</v>
      </c>
      <c r="H18" s="236">
        <v>157</v>
      </c>
      <c r="I18" s="227"/>
      <c r="J18" s="227"/>
      <c r="K18" s="227"/>
      <c r="L18" s="227"/>
      <c r="M18" s="227"/>
      <c r="N18" s="227"/>
      <c r="O18" s="227"/>
      <c r="P18" s="227"/>
      <c r="Q18" s="227"/>
      <c r="R18" s="227"/>
    </row>
    <row r="19" spans="1:18" ht="12.75">
      <c r="A19" s="237">
        <v>1983</v>
      </c>
      <c r="B19" s="238">
        <v>56.69361111111111</v>
      </c>
      <c r="C19" s="238">
        <v>51.230833333333337</v>
      </c>
      <c r="D19" s="238">
        <v>26.1</v>
      </c>
      <c r="E19" s="238">
        <v>10.449444444444444</v>
      </c>
      <c r="F19" s="238">
        <v>0.88583333333333336</v>
      </c>
      <c r="G19" s="239">
        <v>145.35972222222222</v>
      </c>
      <c r="H19" s="239">
        <v>151.78461436608933</v>
      </c>
      <c r="I19" s="227"/>
      <c r="J19" s="227"/>
      <c r="K19" s="227"/>
      <c r="L19" s="227"/>
      <c r="M19" s="227"/>
      <c r="N19" s="227"/>
      <c r="O19" s="227"/>
      <c r="P19" s="227"/>
      <c r="Q19" s="227"/>
      <c r="R19" s="227"/>
    </row>
    <row r="20" spans="1:18" ht="12.75">
      <c r="A20" s="234">
        <v>1984</v>
      </c>
      <c r="B20" s="235">
        <v>50.592777777777776</v>
      </c>
      <c r="C20" s="235">
        <v>54.42</v>
      </c>
      <c r="D20" s="235">
        <v>27.3</v>
      </c>
      <c r="E20" s="235">
        <v>11.860277777777778</v>
      </c>
      <c r="F20" s="235">
        <v>0.9094444444444445</v>
      </c>
      <c r="G20" s="236">
        <v>145.08250000000001</v>
      </c>
      <c r="H20" s="236">
        <v>149.90167251446698</v>
      </c>
      <c r="I20" s="227"/>
      <c r="J20" s="227"/>
      <c r="K20" s="227"/>
      <c r="L20" s="227"/>
      <c r="M20" s="227"/>
      <c r="N20" s="227"/>
      <c r="O20" s="227"/>
      <c r="P20" s="227"/>
      <c r="Q20" s="227"/>
      <c r="R20" s="227"/>
    </row>
    <row r="21" spans="1:18" ht="12.75">
      <c r="A21" s="237">
        <v>1985</v>
      </c>
      <c r="B21" s="238">
        <v>49.416388888888889</v>
      </c>
      <c r="C21" s="238">
        <v>62.931111111111115</v>
      </c>
      <c r="D21" s="238">
        <v>33.9</v>
      </c>
      <c r="E21" s="238">
        <v>13.760833333333334</v>
      </c>
      <c r="F21" s="238">
        <v>0.995</v>
      </c>
      <c r="G21" s="239">
        <v>161.00333333333333</v>
      </c>
      <c r="H21" s="239">
        <v>151.65694497057743</v>
      </c>
      <c r="I21" s="227"/>
      <c r="J21" s="227"/>
      <c r="K21" s="227"/>
      <c r="L21" s="227"/>
      <c r="M21" s="227"/>
      <c r="N21" s="227"/>
      <c r="O21" s="227"/>
      <c r="P21" s="227"/>
      <c r="Q21" s="227"/>
      <c r="R21" s="227"/>
    </row>
    <row r="22" spans="1:18" ht="12.75">
      <c r="A22" s="234">
        <v>1986</v>
      </c>
      <c r="B22" s="235">
        <v>44.489444444444445</v>
      </c>
      <c r="C22" s="235">
        <v>63.518055555555556</v>
      </c>
      <c r="D22" s="235">
        <v>33</v>
      </c>
      <c r="E22" s="235">
        <v>13.160555555555556</v>
      </c>
      <c r="F22" s="235">
        <v>1.2316666666666667</v>
      </c>
      <c r="G22" s="236">
        <v>155.39972222222221</v>
      </c>
      <c r="H22" s="236">
        <v>153.25616328909808</v>
      </c>
      <c r="I22" s="227"/>
      <c r="J22" s="227"/>
      <c r="K22" s="227"/>
      <c r="L22" s="227"/>
      <c r="M22" s="227"/>
      <c r="N22" s="227"/>
      <c r="O22" s="227"/>
      <c r="P22" s="227"/>
      <c r="Q22" s="227"/>
      <c r="R22" s="227"/>
    </row>
    <row r="23" spans="1:18" ht="12.75">
      <c r="A23" s="237">
        <v>1987</v>
      </c>
      <c r="B23" s="238">
        <v>47.973611111111111</v>
      </c>
      <c r="C23" s="238">
        <v>65.771111111111111</v>
      </c>
      <c r="D23" s="238">
        <v>35.299999999999997</v>
      </c>
      <c r="E23" s="238">
        <v>12.071944444444444</v>
      </c>
      <c r="F23" s="238">
        <v>1.546388888888889</v>
      </c>
      <c r="G23" s="239">
        <v>162.66305555555556</v>
      </c>
      <c r="H23" s="239">
        <v>155.11413450538709</v>
      </c>
      <c r="I23" s="227"/>
      <c r="J23" s="227"/>
      <c r="K23" s="227"/>
      <c r="L23" s="227"/>
      <c r="M23" s="227"/>
      <c r="N23" s="227"/>
      <c r="O23" s="227"/>
      <c r="P23" s="227"/>
      <c r="Q23" s="227"/>
      <c r="R23" s="227"/>
    </row>
    <row r="24" spans="1:18" ht="12.75">
      <c r="A24" s="234">
        <v>1988</v>
      </c>
      <c r="B24" s="235">
        <v>44.962777777777781</v>
      </c>
      <c r="C24" s="235">
        <v>64.471111111111114</v>
      </c>
      <c r="D24" s="235">
        <v>32.18</v>
      </c>
      <c r="E24" s="235">
        <v>11.455555555555556</v>
      </c>
      <c r="F24" s="235">
        <v>1.5936111111111111</v>
      </c>
      <c r="G24" s="236">
        <v>154.66305555555556</v>
      </c>
      <c r="H24" s="236">
        <v>157.89427466593446</v>
      </c>
      <c r="I24" s="227"/>
      <c r="J24" s="227"/>
      <c r="K24" s="227"/>
      <c r="L24" s="227"/>
      <c r="M24" s="227"/>
      <c r="N24" s="227"/>
      <c r="O24" s="227"/>
      <c r="P24" s="227"/>
      <c r="Q24" s="227"/>
      <c r="R24" s="227"/>
    </row>
    <row r="25" spans="1:18" ht="12.75">
      <c r="A25" s="237">
        <v>1989</v>
      </c>
      <c r="B25" s="238">
        <v>41.517777777777773</v>
      </c>
      <c r="C25" s="238">
        <v>63.876111111111108</v>
      </c>
      <c r="D25" s="238">
        <v>29.911944444444444</v>
      </c>
      <c r="E25" s="238">
        <v>11.025555555555556</v>
      </c>
      <c r="F25" s="238">
        <v>1.6930555555555555</v>
      </c>
      <c r="G25" s="239">
        <v>148.02444444444447</v>
      </c>
      <c r="H25" s="239">
        <v>160.00566091332036</v>
      </c>
      <c r="I25" s="227"/>
      <c r="J25" s="227"/>
      <c r="K25" s="227"/>
      <c r="L25" s="227"/>
      <c r="M25" s="227"/>
      <c r="N25" s="227"/>
      <c r="O25" s="227"/>
      <c r="P25" s="227"/>
      <c r="Q25" s="227"/>
      <c r="R25" s="227"/>
    </row>
    <row r="26" spans="1:18" ht="12.75">
      <c r="A26" s="234">
        <v>1990</v>
      </c>
      <c r="B26" s="235">
        <v>41.118055555555557</v>
      </c>
      <c r="C26" s="235">
        <v>65.006944444444443</v>
      </c>
      <c r="D26" s="235">
        <v>30.693055555555556</v>
      </c>
      <c r="E26" s="235">
        <v>11.153055555555556</v>
      </c>
      <c r="F26" s="235">
        <v>1.7802777777777776</v>
      </c>
      <c r="G26" s="236">
        <v>149.7513888888889</v>
      </c>
      <c r="H26" s="236">
        <v>162.4258057334182</v>
      </c>
      <c r="I26" s="227"/>
      <c r="J26" s="227"/>
      <c r="K26" s="227"/>
      <c r="L26" s="227"/>
      <c r="M26" s="227"/>
      <c r="N26" s="227"/>
      <c r="O26" s="227"/>
      <c r="P26" s="227"/>
      <c r="Q26" s="227"/>
      <c r="R26" s="227"/>
    </row>
    <row r="27" spans="1:18" ht="12.75">
      <c r="A27" s="237">
        <v>1991</v>
      </c>
      <c r="B27" s="238">
        <v>40.376111111111115</v>
      </c>
      <c r="C27" s="238">
        <v>68.89</v>
      </c>
      <c r="D27" s="238">
        <v>34.308055555555555</v>
      </c>
      <c r="E27" s="238">
        <v>11.176388888888889</v>
      </c>
      <c r="F27" s="238">
        <v>1.8347222222222221</v>
      </c>
      <c r="G27" s="239">
        <v>156.58527777777775</v>
      </c>
      <c r="H27" s="239">
        <v>161.38970440821257</v>
      </c>
      <c r="I27" s="227"/>
      <c r="J27" s="227"/>
      <c r="K27" s="227"/>
      <c r="L27" s="227"/>
      <c r="M27" s="227"/>
      <c r="N27" s="227"/>
      <c r="O27" s="227"/>
      <c r="P27" s="227"/>
      <c r="Q27" s="227"/>
      <c r="R27" s="227"/>
    </row>
    <row r="28" spans="1:18" ht="12.75">
      <c r="A28" s="234">
        <v>1992</v>
      </c>
      <c r="B28" s="235">
        <v>37.76305555555556</v>
      </c>
      <c r="C28" s="235">
        <v>67.814166666666665</v>
      </c>
      <c r="D28" s="235">
        <v>34.116944444444442</v>
      </c>
      <c r="E28" s="235">
        <v>11.176388888888889</v>
      </c>
      <c r="F28" s="235">
        <v>1.7294444444444443</v>
      </c>
      <c r="G28" s="236">
        <v>152.6</v>
      </c>
      <c r="H28" s="236">
        <v>159.86340831352987</v>
      </c>
      <c r="I28" s="227"/>
      <c r="J28" s="227"/>
      <c r="K28" s="227"/>
      <c r="L28" s="227"/>
      <c r="M28" s="227"/>
      <c r="N28" s="227"/>
      <c r="O28" s="227"/>
      <c r="P28" s="227"/>
      <c r="Q28" s="227"/>
      <c r="R28" s="227"/>
    </row>
    <row r="29" spans="1:18" ht="12.75">
      <c r="A29" s="237">
        <v>1993</v>
      </c>
      <c r="B29" s="238">
        <v>38.003888888888888</v>
      </c>
      <c r="C29" s="238">
        <v>69.424999999999997</v>
      </c>
      <c r="D29" s="238">
        <v>36.361111111111114</v>
      </c>
      <c r="E29" s="238">
        <v>11.164444444444445</v>
      </c>
      <c r="F29" s="238">
        <v>1.7202777777777776</v>
      </c>
      <c r="G29" s="239">
        <v>156.67472222222221</v>
      </c>
      <c r="H29" s="239">
        <v>160.64175531083902</v>
      </c>
      <c r="I29" s="227"/>
      <c r="J29" s="227"/>
      <c r="K29" s="227"/>
      <c r="L29" s="227"/>
      <c r="M29" s="227"/>
      <c r="N29" s="227"/>
      <c r="O29" s="227"/>
      <c r="P29" s="227"/>
      <c r="Q29" s="227"/>
      <c r="R29" s="227"/>
    </row>
    <row r="30" spans="1:18" ht="12.75">
      <c r="A30" s="234">
        <v>1994</v>
      </c>
      <c r="B30" s="235">
        <v>37.892499999999998</v>
      </c>
      <c r="C30" s="235">
        <v>70.210277777777776</v>
      </c>
      <c r="D30" s="235">
        <v>36.614166666666669</v>
      </c>
      <c r="E30" s="235">
        <v>10.548055555555555</v>
      </c>
      <c r="F30" s="235">
        <v>1.6644444444444444</v>
      </c>
      <c r="G30" s="236">
        <v>156.92944444444447</v>
      </c>
      <c r="H30" s="236">
        <v>160.48722106378554</v>
      </c>
      <c r="I30" s="227"/>
      <c r="J30" s="227"/>
      <c r="K30" s="227"/>
      <c r="L30" s="227"/>
      <c r="M30" s="227"/>
      <c r="N30" s="227"/>
      <c r="O30" s="227"/>
      <c r="P30" s="227"/>
      <c r="Q30" s="227"/>
      <c r="R30" s="227"/>
    </row>
    <row r="31" spans="1:18" ht="12.75">
      <c r="A31" s="237">
        <v>1995</v>
      </c>
      <c r="B31" s="238">
        <v>36.159444444444439</v>
      </c>
      <c r="C31" s="238">
        <v>70.428055555555559</v>
      </c>
      <c r="D31" s="238">
        <v>37.123888888888892</v>
      </c>
      <c r="E31" s="238">
        <v>11.338888888888889</v>
      </c>
      <c r="F31" s="238">
        <v>1.8141666666666667</v>
      </c>
      <c r="G31" s="239">
        <v>156.86444444444447</v>
      </c>
      <c r="H31" s="239">
        <v>157.81740772960512</v>
      </c>
      <c r="I31" s="227"/>
      <c r="J31" s="227"/>
      <c r="K31" s="227"/>
      <c r="L31" s="227"/>
      <c r="M31" s="227"/>
      <c r="N31" s="227"/>
      <c r="O31" s="227"/>
      <c r="P31" s="227"/>
      <c r="Q31" s="227"/>
      <c r="R31" s="227"/>
    </row>
    <row r="32" spans="1:18" ht="12.75">
      <c r="A32" s="234">
        <v>1996</v>
      </c>
      <c r="B32" s="235">
        <v>36.714444444444439</v>
      </c>
      <c r="C32" s="235">
        <v>71.601944444444442</v>
      </c>
      <c r="D32" s="235">
        <v>41.046944444444442</v>
      </c>
      <c r="E32" s="235">
        <v>11.606666666666667</v>
      </c>
      <c r="F32" s="235">
        <v>1.9352777777777777</v>
      </c>
      <c r="G32" s="236">
        <v>162.90527777777774</v>
      </c>
      <c r="H32" s="236">
        <v>158.99834766480632</v>
      </c>
      <c r="I32" s="227"/>
      <c r="J32" s="227"/>
      <c r="K32" s="227"/>
      <c r="L32" s="227"/>
      <c r="M32" s="227"/>
      <c r="N32" s="227"/>
      <c r="O32" s="227"/>
      <c r="P32" s="227"/>
      <c r="Q32" s="227"/>
      <c r="R32" s="227"/>
    </row>
    <row r="33" spans="1:18" ht="12.75">
      <c r="A33" s="237">
        <v>1997</v>
      </c>
      <c r="B33" s="238">
        <v>33.418611111111112</v>
      </c>
      <c r="C33" s="238">
        <v>69.571944444444441</v>
      </c>
      <c r="D33" s="238">
        <v>37.603888888888889</v>
      </c>
      <c r="E33" s="238">
        <v>11.001666666666667</v>
      </c>
      <c r="F33" s="238">
        <v>1.8638888888888889</v>
      </c>
      <c r="G33" s="239">
        <v>153.46</v>
      </c>
      <c r="H33" s="239">
        <v>156.26808379918884</v>
      </c>
      <c r="I33" s="227"/>
      <c r="J33" s="227"/>
      <c r="K33" s="227"/>
      <c r="L33" s="227"/>
      <c r="M33" s="227"/>
      <c r="N33" s="227"/>
      <c r="O33" s="227"/>
      <c r="P33" s="227"/>
      <c r="Q33" s="227"/>
      <c r="R33" s="227"/>
    </row>
    <row r="34" spans="1:18" ht="12.75">
      <c r="A34" s="234">
        <v>1998</v>
      </c>
      <c r="B34" s="235">
        <v>32.076944444444443</v>
      </c>
      <c r="C34" s="235">
        <v>69.924722222222229</v>
      </c>
      <c r="D34" s="235">
        <v>38.966944444444444</v>
      </c>
      <c r="E34" s="235">
        <v>10.815833333333334</v>
      </c>
      <c r="F34" s="235">
        <v>1.9808333333333332</v>
      </c>
      <c r="G34" s="236">
        <v>153.76527777777775</v>
      </c>
      <c r="H34" s="236">
        <v>157.89688705516221</v>
      </c>
      <c r="I34" s="227"/>
      <c r="J34" s="227"/>
      <c r="K34" s="227"/>
      <c r="L34" s="227"/>
      <c r="M34" s="227"/>
      <c r="N34" s="227"/>
      <c r="O34" s="227"/>
      <c r="P34" s="227"/>
      <c r="Q34" s="227"/>
      <c r="R34" s="227"/>
    </row>
    <row r="35" spans="1:18" ht="12.75">
      <c r="A35" s="237">
        <v>1999</v>
      </c>
      <c r="B35" s="238">
        <v>30.371111111111109</v>
      </c>
      <c r="C35" s="238">
        <v>69.099722222222226</v>
      </c>
      <c r="D35" s="238">
        <v>39.291944444444447</v>
      </c>
      <c r="E35" s="238">
        <v>10.208333333333334</v>
      </c>
      <c r="F35" s="238">
        <v>1.9980555555555553</v>
      </c>
      <c r="G35" s="239">
        <v>150.96916666666669</v>
      </c>
      <c r="H35" s="239">
        <v>156.81211083761264</v>
      </c>
      <c r="I35" s="227"/>
      <c r="J35" s="227"/>
      <c r="K35" s="227"/>
      <c r="L35" s="227"/>
      <c r="M35" s="227"/>
      <c r="N35" s="227"/>
      <c r="O35" s="227"/>
      <c r="P35" s="227"/>
      <c r="Q35" s="227"/>
      <c r="R35" s="227"/>
    </row>
    <row r="36" spans="1:18" ht="12.75">
      <c r="A36" s="234">
        <v>2000</v>
      </c>
      <c r="B36" s="235">
        <v>30.015555555555554</v>
      </c>
      <c r="C36" s="235">
        <v>68.951666666666668</v>
      </c>
      <c r="D36" s="235">
        <v>37.347777777777779</v>
      </c>
      <c r="E36" s="235">
        <v>10.30638888888889</v>
      </c>
      <c r="F36" s="235">
        <v>1.8536111111111109</v>
      </c>
      <c r="G36" s="236">
        <v>148.47499999999999</v>
      </c>
      <c r="H36" s="236">
        <v>160.94799831580184</v>
      </c>
      <c r="I36" s="227"/>
      <c r="J36" s="227"/>
      <c r="K36" s="227"/>
      <c r="L36" s="227"/>
      <c r="M36" s="227"/>
      <c r="N36" s="227"/>
      <c r="O36" s="227"/>
      <c r="P36" s="227"/>
      <c r="Q36" s="227"/>
      <c r="R36" s="227"/>
    </row>
    <row r="37" spans="1:18" ht="12.75">
      <c r="A37" s="237">
        <v>2001</v>
      </c>
      <c r="B37" s="238">
        <v>28.2</v>
      </c>
      <c r="C37" s="238">
        <v>73.099999999999994</v>
      </c>
      <c r="D37" s="238">
        <v>40.599166666666669</v>
      </c>
      <c r="E37" s="238">
        <v>10.820555555555556</v>
      </c>
      <c r="F37" s="238">
        <v>1.9883333333333331</v>
      </c>
      <c r="G37" s="239">
        <v>154.69999999999999</v>
      </c>
      <c r="H37" s="239">
        <v>158.6</v>
      </c>
      <c r="I37" s="227"/>
      <c r="J37" s="227"/>
      <c r="K37" s="227"/>
      <c r="L37" s="227"/>
      <c r="M37" s="227"/>
      <c r="N37" s="227"/>
      <c r="O37" s="227"/>
      <c r="P37" s="227"/>
      <c r="Q37" s="227"/>
      <c r="R37" s="227"/>
    </row>
    <row r="38" spans="1:18" ht="12.75">
      <c r="A38" s="234">
        <v>2002</v>
      </c>
      <c r="B38" s="235">
        <v>26.3</v>
      </c>
      <c r="C38" s="235">
        <v>72.5</v>
      </c>
      <c r="D38" s="235">
        <v>41.1</v>
      </c>
      <c r="E38" s="235">
        <v>11.3</v>
      </c>
      <c r="F38" s="235">
        <v>2.1</v>
      </c>
      <c r="G38" s="236">
        <v>153.30000000000001</v>
      </c>
      <c r="H38" s="236">
        <v>158</v>
      </c>
      <c r="I38" s="227"/>
      <c r="J38" s="227"/>
      <c r="K38" s="227"/>
      <c r="L38" s="227"/>
      <c r="M38" s="227"/>
      <c r="N38" s="227"/>
      <c r="O38" s="227"/>
      <c r="P38" s="227"/>
      <c r="Q38" s="227"/>
      <c r="R38" s="227"/>
    </row>
    <row r="39" spans="1:18" ht="12.75">
      <c r="A39" s="237">
        <v>2003</v>
      </c>
      <c r="B39" s="238">
        <v>24.43</v>
      </c>
      <c r="C39" s="238">
        <v>72.09</v>
      </c>
      <c r="D39" s="238">
        <v>42.11</v>
      </c>
      <c r="E39" s="238">
        <v>12.84</v>
      </c>
      <c r="F39" s="238">
        <v>2.2000000000000002</v>
      </c>
      <c r="G39" s="239">
        <v>153.71</v>
      </c>
      <c r="H39" s="239">
        <v>155.97</v>
      </c>
      <c r="I39" s="227"/>
      <c r="J39" s="227"/>
      <c r="K39" s="227"/>
      <c r="L39" s="227"/>
      <c r="M39" s="227"/>
      <c r="N39" s="227"/>
      <c r="O39" s="227"/>
      <c r="P39" s="227"/>
      <c r="Q39" s="227"/>
      <c r="R39" s="227"/>
    </row>
    <row r="40" spans="1:18" ht="12.75">
      <c r="A40" s="234">
        <v>2004</v>
      </c>
      <c r="B40" s="235">
        <v>22.179444444444446</v>
      </c>
      <c r="C40" s="235">
        <v>72.03</v>
      </c>
      <c r="D40" s="235">
        <v>42.01</v>
      </c>
      <c r="E40" s="235">
        <v>12.583055555555555</v>
      </c>
      <c r="F40" s="235">
        <v>2.2000000000000002</v>
      </c>
      <c r="G40" s="236">
        <v>151.02611111111111</v>
      </c>
      <c r="H40" s="236">
        <v>154.51025579291831</v>
      </c>
      <c r="I40" s="227"/>
      <c r="J40" s="227"/>
      <c r="K40" s="227"/>
      <c r="L40" s="227"/>
      <c r="M40" s="227"/>
      <c r="N40" s="227"/>
      <c r="O40" s="227"/>
      <c r="P40" s="227"/>
      <c r="Q40" s="227"/>
      <c r="R40" s="227"/>
    </row>
    <row r="41" spans="1:18" ht="12.75">
      <c r="A41" s="237">
        <v>2005</v>
      </c>
      <c r="B41" s="238">
        <v>18.03916666666667</v>
      </c>
      <c r="C41" s="238">
        <v>72.314888888888888</v>
      </c>
      <c r="D41" s="238">
        <v>42.479722222222222</v>
      </c>
      <c r="E41" s="238">
        <v>13.526666666666667</v>
      </c>
      <c r="F41" s="238">
        <v>2.1791666666666667</v>
      </c>
      <c r="G41" s="239">
        <v>148.54711111111112</v>
      </c>
      <c r="H41" s="239">
        <v>152.82959990753938</v>
      </c>
      <c r="I41" s="227"/>
      <c r="J41" s="227"/>
      <c r="K41" s="227"/>
      <c r="L41" s="227"/>
      <c r="M41" s="227"/>
      <c r="N41" s="227"/>
      <c r="O41" s="227"/>
      <c r="P41" s="227"/>
      <c r="Q41" s="227"/>
      <c r="R41" s="227"/>
    </row>
    <row r="42" spans="1:18" ht="12.75">
      <c r="A42" s="234">
        <v>2006</v>
      </c>
      <c r="B42" s="235">
        <v>16.091666666666669</v>
      </c>
      <c r="C42" s="235">
        <v>70.625</v>
      </c>
      <c r="D42" s="235">
        <v>41.978888888888889</v>
      </c>
      <c r="E42" s="235">
        <v>12.673055555555555</v>
      </c>
      <c r="F42" s="235">
        <v>2.3291666666666666</v>
      </c>
      <c r="G42" s="236">
        <v>143.69777777777779</v>
      </c>
      <c r="H42" s="236">
        <v>150.44798122734335</v>
      </c>
      <c r="I42" s="227"/>
      <c r="J42" s="227"/>
      <c r="K42" s="227"/>
      <c r="L42" s="227"/>
      <c r="M42" s="227"/>
      <c r="N42" s="227"/>
      <c r="O42" s="227"/>
      <c r="P42" s="227"/>
      <c r="Q42" s="227"/>
      <c r="R42" s="227"/>
    </row>
    <row r="43" spans="1:18" ht="12.75">
      <c r="A43" s="237">
        <v>2007</v>
      </c>
      <c r="B43" s="238">
        <v>14.934722222222222</v>
      </c>
      <c r="C43" s="238">
        <v>69.885000000000005</v>
      </c>
      <c r="D43" s="238">
        <v>42.416111111111114</v>
      </c>
      <c r="E43" s="238">
        <v>13.898333333333333</v>
      </c>
      <c r="F43" s="238">
        <v>2.3022222222222224</v>
      </c>
      <c r="G43" s="239">
        <v>143.4363888888889</v>
      </c>
      <c r="H43" s="239">
        <v>152.42434314384644</v>
      </c>
      <c r="I43" s="227"/>
      <c r="J43" s="227"/>
      <c r="K43" s="227"/>
      <c r="L43" s="227"/>
      <c r="M43" s="227"/>
      <c r="N43" s="227"/>
      <c r="O43" s="227"/>
      <c r="P43" s="227"/>
      <c r="Q43" s="227"/>
      <c r="R43" s="227"/>
    </row>
    <row r="44" spans="1:18" ht="12.75">
      <c r="A44" s="234">
        <v>2008</v>
      </c>
      <c r="B44" s="235">
        <v>13.827777777777779</v>
      </c>
      <c r="C44" s="235">
        <v>69.520277777777778</v>
      </c>
      <c r="D44" s="235">
        <v>42.484166666666667</v>
      </c>
      <c r="E44" s="235">
        <v>14.295555555555556</v>
      </c>
      <c r="F44" s="235">
        <v>1.7377777777777779</v>
      </c>
      <c r="G44" s="236">
        <v>141.86555555555557</v>
      </c>
      <c r="H44" s="236">
        <v>152.00064910752718</v>
      </c>
      <c r="I44" s="227"/>
      <c r="J44" s="227"/>
      <c r="K44" s="227"/>
      <c r="L44" s="227"/>
      <c r="M44" s="227"/>
      <c r="N44" s="227"/>
      <c r="O44" s="227"/>
      <c r="P44" s="227"/>
      <c r="Q44" s="227"/>
      <c r="R44" s="227"/>
    </row>
    <row r="45" spans="1:18" ht="12.75">
      <c r="A45" s="237">
        <v>2009</v>
      </c>
      <c r="B45" s="238">
        <v>13.168333333333333</v>
      </c>
      <c r="C45" s="238">
        <v>71.205833333333331</v>
      </c>
      <c r="D45" s="238">
        <v>42.776944444444446</v>
      </c>
      <c r="E45" s="238">
        <v>16.190277777777776</v>
      </c>
      <c r="F45" s="238">
        <v>2.1436111111111114</v>
      </c>
      <c r="G45" s="239">
        <v>145.48499999999999</v>
      </c>
      <c r="H45" s="239">
        <v>150.0227446247664</v>
      </c>
      <c r="I45" s="227"/>
      <c r="J45" s="227"/>
      <c r="K45" s="227"/>
      <c r="L45" s="227"/>
      <c r="M45" s="227"/>
      <c r="N45" s="227"/>
      <c r="O45" s="227"/>
      <c r="P45" s="227"/>
      <c r="Q45" s="227"/>
      <c r="R45" s="227"/>
    </row>
    <row r="46" spans="1:18" ht="12.75">
      <c r="A46" s="234">
        <v>2010</v>
      </c>
      <c r="B46" s="235">
        <v>14.474722222222223</v>
      </c>
      <c r="C46" s="235">
        <v>76.761944444444438</v>
      </c>
      <c r="D46" s="235">
        <v>53.443888888888885</v>
      </c>
      <c r="E46" s="235">
        <v>19.515277777777779</v>
      </c>
      <c r="F46" s="235">
        <v>2.2780555555555555</v>
      </c>
      <c r="G46" s="236">
        <v>166.47388888888889</v>
      </c>
      <c r="H46" s="236">
        <v>156.02020853331734</v>
      </c>
      <c r="I46" s="227"/>
      <c r="J46" s="227"/>
      <c r="K46" s="227"/>
      <c r="L46" s="227"/>
      <c r="M46" s="227"/>
      <c r="N46" s="227"/>
      <c r="O46" s="227"/>
      <c r="P46" s="227"/>
      <c r="Q46" s="227"/>
      <c r="R46" s="227"/>
    </row>
    <row r="47" spans="1:18" ht="12.75">
      <c r="B47" s="227"/>
      <c r="C47" s="227"/>
      <c r="D47" s="227"/>
      <c r="E47" s="227"/>
      <c r="F47" s="227"/>
      <c r="G47" s="227"/>
      <c r="H47" s="227"/>
      <c r="I47" s="227"/>
      <c r="J47" s="227"/>
      <c r="K47" s="227"/>
      <c r="L47" s="227"/>
      <c r="M47" s="227"/>
      <c r="N47" s="227"/>
      <c r="O47" s="227"/>
      <c r="P47" s="227"/>
      <c r="Q47" s="227"/>
      <c r="R47" s="227"/>
    </row>
    <row r="48" spans="1:18" ht="12.75">
      <c r="A48" s="240" t="s">
        <v>162</v>
      </c>
      <c r="B48" s="227"/>
      <c r="C48" s="227"/>
      <c r="D48" s="227"/>
      <c r="E48" s="227"/>
      <c r="F48" s="227"/>
      <c r="G48" s="227"/>
      <c r="H48" s="227"/>
      <c r="I48" s="227"/>
      <c r="J48" s="227"/>
      <c r="K48" s="227"/>
      <c r="L48" s="227"/>
      <c r="M48" s="227"/>
      <c r="N48" s="227"/>
      <c r="O48" s="227"/>
      <c r="P48" s="227"/>
      <c r="Q48" s="227"/>
      <c r="R48" s="227"/>
    </row>
    <row r="49" spans="1:18" ht="12.75">
      <c r="A49" s="227"/>
      <c r="B49" s="227"/>
      <c r="C49" s="227"/>
      <c r="D49" s="227"/>
      <c r="E49" s="227"/>
      <c r="F49" s="227"/>
      <c r="G49" s="227"/>
      <c r="H49" s="227"/>
      <c r="I49" s="227"/>
      <c r="J49" s="227"/>
      <c r="K49" s="227"/>
      <c r="L49" s="227"/>
      <c r="M49" s="227"/>
      <c r="N49" s="227"/>
      <c r="O49" s="227"/>
      <c r="P49" s="227"/>
      <c r="Q49" s="227"/>
      <c r="R49" s="227"/>
    </row>
    <row r="50" spans="1:18" ht="12.75">
      <c r="A50" s="227"/>
      <c r="B50" s="227"/>
      <c r="C50" s="227"/>
      <c r="D50" s="227"/>
      <c r="E50" s="227"/>
      <c r="F50" s="227"/>
      <c r="G50" s="227"/>
      <c r="H50" s="227"/>
      <c r="I50" s="227"/>
      <c r="J50" s="227"/>
      <c r="K50" s="227"/>
      <c r="L50" s="227"/>
      <c r="M50" s="227"/>
      <c r="N50" s="227"/>
      <c r="O50" s="227"/>
      <c r="P50" s="227"/>
      <c r="Q50" s="227"/>
      <c r="R50" s="227"/>
    </row>
    <row r="51" spans="1:18" ht="12.75">
      <c r="A51" s="227"/>
      <c r="B51" s="227"/>
      <c r="C51" s="227"/>
      <c r="D51" s="227"/>
      <c r="E51" s="227"/>
      <c r="F51" s="227"/>
      <c r="G51" s="227"/>
      <c r="H51" s="227"/>
      <c r="I51" s="227"/>
      <c r="J51" s="227"/>
      <c r="K51" s="227"/>
      <c r="L51" s="227"/>
      <c r="M51" s="227"/>
      <c r="N51" s="227"/>
      <c r="O51" s="227"/>
      <c r="P51" s="227"/>
      <c r="Q51" s="227"/>
      <c r="R51" s="227"/>
    </row>
    <row r="52" spans="1:18" ht="12.75">
      <c r="A52" s="227"/>
      <c r="B52" s="227"/>
      <c r="C52" s="227"/>
      <c r="D52" s="227"/>
      <c r="E52" s="227"/>
      <c r="F52" s="227"/>
      <c r="G52" s="227"/>
      <c r="H52" s="227"/>
      <c r="I52" s="227"/>
      <c r="J52" s="227"/>
      <c r="K52" s="227"/>
      <c r="L52" s="227"/>
      <c r="M52" s="227"/>
      <c r="N52" s="227"/>
      <c r="O52" s="227"/>
      <c r="P52" s="227"/>
      <c r="Q52" s="227"/>
      <c r="R52" s="227"/>
    </row>
    <row r="53" spans="1:18" ht="12.75">
      <c r="A53" s="227"/>
      <c r="B53" s="227"/>
      <c r="C53" s="227"/>
      <c r="D53" s="227"/>
      <c r="E53" s="227"/>
      <c r="F53" s="227"/>
      <c r="G53" s="227"/>
      <c r="H53" s="227"/>
      <c r="I53" s="227"/>
      <c r="J53" s="227"/>
      <c r="K53" s="227"/>
      <c r="L53" s="227"/>
      <c r="M53" s="227"/>
      <c r="N53" s="227"/>
      <c r="O53" s="227"/>
      <c r="P53" s="227"/>
      <c r="Q53" s="227"/>
      <c r="R53" s="227"/>
    </row>
    <row r="54" spans="1:18" ht="12.75">
      <c r="A54" s="227"/>
      <c r="B54" s="227"/>
      <c r="C54" s="227"/>
      <c r="D54" s="227"/>
      <c r="E54" s="227"/>
      <c r="F54" s="227"/>
      <c r="G54" s="227"/>
      <c r="H54" s="227"/>
      <c r="I54" s="227"/>
      <c r="J54" s="227"/>
      <c r="K54" s="227"/>
      <c r="L54" s="227"/>
      <c r="M54" s="227"/>
      <c r="N54" s="227"/>
      <c r="O54" s="227"/>
      <c r="P54" s="227"/>
      <c r="Q54" s="227"/>
      <c r="R54" s="227"/>
    </row>
    <row r="55" spans="1:18" ht="12.75">
      <c r="A55" s="227"/>
      <c r="B55" s="227"/>
      <c r="C55" s="227"/>
      <c r="D55" s="227"/>
      <c r="E55" s="227"/>
      <c r="F55" s="227"/>
      <c r="G55" s="227"/>
      <c r="H55" s="227"/>
      <c r="I55" s="227"/>
      <c r="J55" s="227"/>
      <c r="K55" s="227"/>
      <c r="L55" s="227"/>
      <c r="M55" s="227"/>
      <c r="N55" s="227"/>
      <c r="O55" s="227"/>
      <c r="P55" s="227"/>
      <c r="Q55" s="227"/>
      <c r="R55" s="227"/>
    </row>
    <row r="56" spans="1:18" ht="12.75">
      <c r="A56" s="227"/>
      <c r="B56" s="227"/>
      <c r="C56" s="227"/>
      <c r="D56" s="227"/>
      <c r="E56" s="227"/>
      <c r="F56" s="227"/>
      <c r="G56" s="227"/>
      <c r="H56" s="227"/>
      <c r="I56" s="227"/>
      <c r="J56" s="227"/>
      <c r="K56" s="227"/>
      <c r="L56" s="227"/>
      <c r="M56" s="227"/>
      <c r="N56" s="227"/>
      <c r="O56" s="227"/>
      <c r="P56" s="227"/>
      <c r="Q56" s="227"/>
      <c r="R56" s="227"/>
    </row>
    <row r="57" spans="1:18" ht="12.75">
      <c r="A57" s="227"/>
      <c r="B57" s="227"/>
      <c r="C57" s="227"/>
      <c r="D57" s="227"/>
      <c r="E57" s="227"/>
      <c r="F57" s="227"/>
      <c r="G57" s="227"/>
      <c r="H57" s="227"/>
      <c r="I57" s="227"/>
      <c r="J57" s="227"/>
      <c r="K57" s="227"/>
      <c r="L57" s="227"/>
      <c r="M57" s="227"/>
      <c r="N57" s="227"/>
      <c r="O57" s="227"/>
      <c r="P57" s="227"/>
      <c r="Q57" s="227"/>
      <c r="R57" s="227"/>
    </row>
    <row r="58" spans="1:18" ht="12.75">
      <c r="A58" s="227"/>
      <c r="B58" s="227"/>
      <c r="C58" s="227"/>
      <c r="D58" s="227"/>
      <c r="E58" s="227"/>
      <c r="F58" s="227"/>
      <c r="G58" s="227"/>
      <c r="H58" s="227"/>
      <c r="I58" s="227"/>
      <c r="J58" s="227"/>
      <c r="K58" s="227"/>
      <c r="L58" s="227"/>
      <c r="M58" s="227"/>
      <c r="N58" s="227"/>
      <c r="O58" s="227"/>
      <c r="P58" s="227"/>
      <c r="Q58" s="227"/>
      <c r="R58" s="227"/>
    </row>
    <row r="59" spans="1:18" ht="12.75">
      <c r="A59" s="227"/>
      <c r="B59" s="227"/>
      <c r="C59" s="227"/>
      <c r="D59" s="227"/>
      <c r="E59" s="227"/>
      <c r="F59" s="227"/>
      <c r="G59" s="227"/>
      <c r="H59" s="227"/>
      <c r="I59" s="227"/>
      <c r="J59" s="227"/>
      <c r="K59" s="227"/>
      <c r="L59" s="227"/>
      <c r="M59" s="227"/>
      <c r="N59" s="227"/>
      <c r="O59" s="227"/>
      <c r="P59" s="227"/>
      <c r="Q59" s="227"/>
      <c r="R59" s="227"/>
    </row>
    <row r="60" spans="1:18" ht="12.75">
      <c r="A60" s="227"/>
      <c r="B60" s="227"/>
      <c r="C60" s="227"/>
      <c r="D60" s="227"/>
      <c r="E60" s="227"/>
      <c r="F60" s="227"/>
      <c r="G60" s="227"/>
      <c r="H60" s="227"/>
      <c r="I60" s="227"/>
      <c r="J60" s="227"/>
      <c r="K60" s="227"/>
      <c r="L60" s="227"/>
      <c r="M60" s="227"/>
      <c r="N60" s="227"/>
      <c r="O60" s="227"/>
      <c r="P60" s="227"/>
      <c r="Q60" s="227"/>
      <c r="R60" s="227"/>
    </row>
    <row r="61" spans="1:18" ht="12.75">
      <c r="A61" s="227"/>
      <c r="B61" s="227"/>
      <c r="C61" s="227"/>
      <c r="D61" s="227"/>
      <c r="E61" s="227"/>
      <c r="F61" s="227"/>
      <c r="G61" s="227"/>
      <c r="H61" s="227"/>
      <c r="I61" s="227"/>
      <c r="J61" s="227"/>
      <c r="K61" s="227"/>
      <c r="L61" s="227"/>
      <c r="M61" s="227"/>
      <c r="N61" s="227"/>
      <c r="O61" s="227"/>
      <c r="P61" s="227"/>
      <c r="Q61" s="227"/>
      <c r="R61" s="227"/>
    </row>
    <row r="62" spans="1:18" ht="12.75">
      <c r="A62" s="227"/>
      <c r="B62" s="227"/>
      <c r="C62" s="227"/>
      <c r="D62" s="227"/>
      <c r="E62" s="227"/>
      <c r="F62" s="227"/>
      <c r="G62" s="227"/>
      <c r="H62" s="227"/>
      <c r="I62" s="227"/>
      <c r="J62" s="227"/>
      <c r="K62" s="227"/>
      <c r="L62" s="227"/>
      <c r="M62" s="227"/>
      <c r="N62" s="227"/>
      <c r="O62" s="227"/>
      <c r="P62" s="227"/>
      <c r="Q62" s="227"/>
      <c r="R62" s="227"/>
    </row>
    <row r="63" spans="1:18" ht="12.75">
      <c r="A63" s="227"/>
      <c r="B63" s="227"/>
      <c r="C63" s="227"/>
      <c r="D63" s="227"/>
      <c r="E63" s="227"/>
      <c r="F63" s="227"/>
      <c r="G63" s="227"/>
      <c r="H63" s="227"/>
      <c r="I63" s="227"/>
      <c r="J63" s="227"/>
      <c r="K63" s="227"/>
      <c r="L63" s="227"/>
      <c r="M63" s="227"/>
      <c r="N63" s="227"/>
      <c r="O63" s="227"/>
      <c r="P63" s="227"/>
      <c r="Q63" s="227"/>
      <c r="R63" s="227"/>
    </row>
    <row r="64" spans="1:18" ht="12.75">
      <c r="A64" s="227"/>
      <c r="B64" s="227"/>
      <c r="C64" s="227"/>
      <c r="D64" s="227"/>
      <c r="E64" s="227"/>
      <c r="F64" s="227"/>
      <c r="G64" s="227"/>
      <c r="H64" s="227"/>
      <c r="I64" s="227"/>
      <c r="J64" s="227"/>
      <c r="K64" s="227"/>
      <c r="L64" s="227"/>
      <c r="M64" s="227"/>
      <c r="N64" s="227"/>
      <c r="O64" s="227"/>
      <c r="P64" s="227"/>
      <c r="Q64" s="227"/>
      <c r="R64" s="227"/>
    </row>
    <row r="65" spans="1:18" ht="12.75">
      <c r="A65" s="227"/>
      <c r="B65" s="227"/>
      <c r="C65" s="227"/>
      <c r="D65" s="227"/>
      <c r="E65" s="227"/>
      <c r="F65" s="227"/>
      <c r="G65" s="227"/>
      <c r="H65" s="227"/>
      <c r="I65" s="227"/>
      <c r="J65" s="227"/>
      <c r="K65" s="227"/>
      <c r="L65" s="227"/>
      <c r="M65" s="227"/>
      <c r="N65" s="227"/>
      <c r="O65" s="227"/>
      <c r="P65" s="227"/>
      <c r="Q65" s="227"/>
      <c r="R65" s="227"/>
    </row>
    <row r="66" spans="1:18" ht="12.75">
      <c r="A66" s="227"/>
      <c r="B66" s="227"/>
      <c r="C66" s="227"/>
      <c r="D66" s="227"/>
      <c r="E66" s="227"/>
      <c r="F66" s="227"/>
      <c r="G66" s="227"/>
      <c r="H66" s="227"/>
      <c r="I66" s="227"/>
      <c r="J66" s="227"/>
      <c r="K66" s="227"/>
      <c r="L66" s="227"/>
      <c r="M66" s="227"/>
      <c r="N66" s="227"/>
      <c r="O66" s="227"/>
      <c r="P66" s="227"/>
      <c r="Q66" s="227"/>
      <c r="R66" s="227"/>
    </row>
    <row r="67" spans="1:18" ht="12.75">
      <c r="A67" s="227"/>
      <c r="B67" s="227"/>
      <c r="C67" s="227"/>
      <c r="D67" s="227"/>
      <c r="E67" s="227"/>
      <c r="F67" s="227"/>
      <c r="G67" s="227"/>
      <c r="H67" s="227"/>
      <c r="I67" s="227"/>
      <c r="J67" s="227"/>
      <c r="K67" s="227"/>
      <c r="L67" s="227"/>
      <c r="M67" s="227"/>
      <c r="N67" s="227"/>
      <c r="O67" s="227"/>
      <c r="P67" s="227"/>
      <c r="Q67" s="227"/>
      <c r="R67" s="227"/>
    </row>
    <row r="68" spans="1:18" ht="12.75">
      <c r="A68" s="227"/>
      <c r="B68" s="227"/>
      <c r="C68" s="227"/>
      <c r="D68" s="227"/>
      <c r="E68" s="227"/>
      <c r="F68" s="227"/>
      <c r="G68" s="227"/>
      <c r="H68" s="227"/>
      <c r="I68" s="227"/>
      <c r="J68" s="227"/>
      <c r="K68" s="227"/>
      <c r="L68" s="227"/>
      <c r="M68" s="227"/>
      <c r="N68" s="227"/>
      <c r="O68" s="227"/>
      <c r="P68" s="227"/>
      <c r="Q68" s="227"/>
      <c r="R68" s="227"/>
    </row>
    <row r="69" spans="1:18" ht="12.75">
      <c r="A69" s="227"/>
      <c r="B69" s="227"/>
      <c r="C69" s="227"/>
      <c r="D69" s="227"/>
      <c r="E69" s="227"/>
      <c r="F69" s="227"/>
      <c r="G69" s="227"/>
      <c r="H69" s="227"/>
      <c r="I69" s="227"/>
      <c r="J69" s="227"/>
      <c r="K69" s="227"/>
      <c r="L69" s="227"/>
      <c r="M69" s="227"/>
      <c r="N69" s="227"/>
      <c r="O69" s="227"/>
      <c r="P69" s="227"/>
      <c r="Q69" s="227"/>
      <c r="R69" s="227"/>
    </row>
    <row r="70" spans="1:18" ht="12.75">
      <c r="A70" s="227"/>
      <c r="B70" s="227"/>
      <c r="C70" s="227"/>
      <c r="D70" s="227"/>
      <c r="E70" s="227"/>
      <c r="F70" s="227"/>
      <c r="G70" s="227"/>
      <c r="H70" s="227"/>
      <c r="I70" s="227"/>
      <c r="J70" s="227"/>
      <c r="K70" s="227"/>
      <c r="L70" s="227"/>
      <c r="M70" s="227"/>
      <c r="N70" s="227"/>
      <c r="O70" s="227"/>
      <c r="P70" s="227"/>
      <c r="Q70" s="227"/>
      <c r="R70" s="227"/>
    </row>
    <row r="71" spans="1:18" ht="12.75">
      <c r="A71" s="227"/>
      <c r="B71" s="227"/>
      <c r="C71" s="227"/>
      <c r="D71" s="227"/>
      <c r="E71" s="227"/>
      <c r="F71" s="227"/>
      <c r="G71" s="227"/>
      <c r="H71" s="227"/>
      <c r="I71" s="227"/>
      <c r="J71" s="227"/>
      <c r="K71" s="227"/>
      <c r="L71" s="227"/>
      <c r="M71" s="227"/>
      <c r="N71" s="227"/>
      <c r="O71" s="227"/>
      <c r="P71" s="227"/>
      <c r="Q71" s="227"/>
      <c r="R71" s="227"/>
    </row>
  </sheetData>
  <mergeCells count="1">
    <mergeCell ref="A3:H3"/>
  </mergeCells>
  <pageMargins left="0.7" right="0.7" top="0.75" bottom="0.75" header="0.3" footer="0.3"/>
  <pageSetup paperSize="9" orientation="portrait" r:id="rId1"/>
  <headerFooter>
    <oddHeader xml:space="preserve">&amp;L&amp;G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3"/>
  <sheetViews>
    <sheetView showWhiteSpace="0" topLeftCell="A25" zoomScaleNormal="100" workbookViewId="0">
      <selection activeCell="G57" sqref="G57"/>
    </sheetView>
  </sheetViews>
  <sheetFormatPr defaultColWidth="0" defaultRowHeight="12.75"/>
  <cols>
    <col min="1" max="1" width="5.42578125" style="227" customWidth="1"/>
    <col min="2" max="7" width="10.28515625" style="227" customWidth="1"/>
    <col min="8" max="8" width="10.28515625" style="261" customWidth="1"/>
    <col min="9" max="9" width="10.28515625" style="227" customWidth="1"/>
    <col min="10" max="10" width="14.140625" style="227" customWidth="1"/>
    <col min="11" max="16384" width="0" style="227" hidden="1"/>
  </cols>
  <sheetData>
    <row r="3" spans="1:9" ht="15.75">
      <c r="A3" s="689" t="s">
        <v>189</v>
      </c>
      <c r="B3" s="689"/>
      <c r="C3" s="689"/>
      <c r="D3" s="689"/>
      <c r="E3" s="689"/>
      <c r="F3" s="689"/>
      <c r="G3" s="689"/>
      <c r="H3" s="689"/>
      <c r="I3" s="689"/>
    </row>
    <row r="4" spans="1:9" ht="13.5" customHeight="1">
      <c r="H4" s="227"/>
    </row>
    <row r="5" spans="1:9" ht="40.5">
      <c r="A5" s="242" t="s">
        <v>107</v>
      </c>
      <c r="B5" s="243" t="s">
        <v>190</v>
      </c>
      <c r="C5" s="243" t="s">
        <v>191</v>
      </c>
      <c r="D5" s="243" t="s">
        <v>132</v>
      </c>
      <c r="E5" s="243" t="s">
        <v>156</v>
      </c>
      <c r="F5" s="243" t="s">
        <v>186</v>
      </c>
      <c r="G5" s="243" t="s">
        <v>127</v>
      </c>
      <c r="H5" s="244" t="s">
        <v>143</v>
      </c>
      <c r="I5" s="243" t="s">
        <v>192</v>
      </c>
    </row>
    <row r="6" spans="1:9">
      <c r="A6" s="245">
        <v>1970</v>
      </c>
      <c r="B6" s="246">
        <v>74.2</v>
      </c>
      <c r="C6" s="247" t="s">
        <v>119</v>
      </c>
      <c r="D6" s="246">
        <v>33.1</v>
      </c>
      <c r="E6" s="247" t="s">
        <v>119</v>
      </c>
      <c r="F6" s="246">
        <v>32.700000000000003</v>
      </c>
      <c r="G6" s="246">
        <v>14.2</v>
      </c>
      <c r="H6" s="248">
        <v>154.19999999999999</v>
      </c>
      <c r="I6" s="249">
        <v>42.478529667207667</v>
      </c>
    </row>
    <row r="7" spans="1:9">
      <c r="A7" s="250">
        <v>1971</v>
      </c>
      <c r="B7" s="251">
        <v>71.2</v>
      </c>
      <c r="C7" s="252" t="s">
        <v>119</v>
      </c>
      <c r="D7" s="251">
        <v>33.9</v>
      </c>
      <c r="E7" s="252" t="s">
        <v>119</v>
      </c>
      <c r="F7" s="251">
        <v>31.3</v>
      </c>
      <c r="G7" s="251">
        <v>14.7</v>
      </c>
      <c r="H7" s="253">
        <v>151.1</v>
      </c>
      <c r="I7" s="254">
        <v>42.852990742498726</v>
      </c>
    </row>
    <row r="8" spans="1:9">
      <c r="A8" s="245">
        <v>1972</v>
      </c>
      <c r="B8" s="246">
        <v>73.599999999999994</v>
      </c>
      <c r="C8" s="247" t="s">
        <v>119</v>
      </c>
      <c r="D8" s="246">
        <v>35.4</v>
      </c>
      <c r="E8" s="247" t="s">
        <v>119</v>
      </c>
      <c r="F8" s="246">
        <v>32.4</v>
      </c>
      <c r="G8" s="246">
        <v>14</v>
      </c>
      <c r="H8" s="248">
        <v>155.5</v>
      </c>
      <c r="I8" s="249">
        <v>43.078085779936259</v>
      </c>
    </row>
    <row r="9" spans="1:9">
      <c r="A9" s="250">
        <v>1973</v>
      </c>
      <c r="B9" s="251">
        <v>75.5</v>
      </c>
      <c r="C9" s="252" t="s">
        <v>119</v>
      </c>
      <c r="D9" s="251">
        <v>38.5</v>
      </c>
      <c r="E9" s="251">
        <v>0.8</v>
      </c>
      <c r="F9" s="251">
        <v>34.200000000000003</v>
      </c>
      <c r="G9" s="251">
        <v>16</v>
      </c>
      <c r="H9" s="253">
        <v>164.9</v>
      </c>
      <c r="I9" s="254">
        <v>46.19134260813825</v>
      </c>
    </row>
    <row r="10" spans="1:9">
      <c r="A10" s="245">
        <v>1974</v>
      </c>
      <c r="B10" s="246">
        <v>70.7</v>
      </c>
      <c r="C10" s="247" t="s">
        <v>119</v>
      </c>
      <c r="D10" s="246">
        <v>39.200000000000003</v>
      </c>
      <c r="E10" s="246">
        <v>1.1000000000000001</v>
      </c>
      <c r="F10" s="246">
        <v>35.6</v>
      </c>
      <c r="G10" s="246">
        <v>17.399999999999999</v>
      </c>
      <c r="H10" s="248">
        <v>163.9</v>
      </c>
      <c r="I10" s="249">
        <v>48.614670594826322</v>
      </c>
    </row>
    <row r="11" spans="1:9">
      <c r="A11" s="250">
        <v>1975</v>
      </c>
      <c r="B11" s="251">
        <v>65.599999999999994</v>
      </c>
      <c r="C11" s="252" t="s">
        <v>119</v>
      </c>
      <c r="D11" s="251">
        <v>37.9</v>
      </c>
      <c r="E11" s="251">
        <v>1.3</v>
      </c>
      <c r="F11" s="251">
        <v>36.200000000000003</v>
      </c>
      <c r="G11" s="251">
        <v>18.899999999999999</v>
      </c>
      <c r="H11" s="253">
        <v>159.80000000000001</v>
      </c>
      <c r="I11" s="254">
        <v>48.517603589834671</v>
      </c>
    </row>
    <row r="12" spans="1:9">
      <c r="A12" s="245">
        <v>1976</v>
      </c>
      <c r="B12" s="246">
        <v>66.3</v>
      </c>
      <c r="C12" s="247" t="s">
        <v>119</v>
      </c>
      <c r="D12" s="246">
        <v>39.200000000000003</v>
      </c>
      <c r="E12" s="246">
        <v>1.7</v>
      </c>
      <c r="F12" s="246">
        <v>34.6</v>
      </c>
      <c r="G12" s="246">
        <v>17.3</v>
      </c>
      <c r="H12" s="248">
        <v>159.1</v>
      </c>
      <c r="I12" s="249">
        <v>48.49710236895281</v>
      </c>
    </row>
    <row r="13" spans="1:9">
      <c r="A13" s="250">
        <v>1977</v>
      </c>
      <c r="B13" s="251">
        <v>62.6</v>
      </c>
      <c r="C13" s="252" t="s">
        <v>119</v>
      </c>
      <c r="D13" s="251">
        <v>37.700000000000003</v>
      </c>
      <c r="E13" s="251">
        <v>1.9</v>
      </c>
      <c r="F13" s="251">
        <v>32.200000000000003</v>
      </c>
      <c r="G13" s="251">
        <v>13.9</v>
      </c>
      <c r="H13" s="253">
        <v>148.19999999999999</v>
      </c>
      <c r="I13" s="254">
        <v>45.618981992497829</v>
      </c>
    </row>
    <row r="14" spans="1:9">
      <c r="A14" s="245">
        <v>1978</v>
      </c>
      <c r="B14" s="246">
        <v>60.4</v>
      </c>
      <c r="C14" s="247" t="s">
        <v>119</v>
      </c>
      <c r="D14" s="246">
        <v>38.5</v>
      </c>
      <c r="E14" s="246">
        <v>2.2000000000000002</v>
      </c>
      <c r="F14" s="246">
        <v>34.700000000000003</v>
      </c>
      <c r="G14" s="246">
        <v>14.8</v>
      </c>
      <c r="H14" s="248">
        <v>150.6</v>
      </c>
      <c r="I14" s="249">
        <v>44.249165723779463</v>
      </c>
    </row>
    <row r="15" spans="1:9">
      <c r="A15" s="250">
        <v>1979</v>
      </c>
      <c r="B15" s="251">
        <v>60.3</v>
      </c>
      <c r="C15" s="252" t="s">
        <v>119</v>
      </c>
      <c r="D15" s="251">
        <v>40.5</v>
      </c>
      <c r="E15" s="251">
        <v>2.2999999999999998</v>
      </c>
      <c r="F15" s="251">
        <v>35.9</v>
      </c>
      <c r="G15" s="251">
        <v>16.600000000000001</v>
      </c>
      <c r="H15" s="253">
        <v>155.69999999999999</v>
      </c>
      <c r="I15" s="254">
        <v>47.279999276191134</v>
      </c>
    </row>
    <row r="16" spans="1:9">
      <c r="A16" s="245">
        <v>1980</v>
      </c>
      <c r="B16" s="246">
        <v>54.8</v>
      </c>
      <c r="C16" s="247" t="s">
        <v>119</v>
      </c>
      <c r="D16" s="246">
        <v>39.799999999999997</v>
      </c>
      <c r="E16" s="246">
        <v>3.1</v>
      </c>
      <c r="F16" s="246">
        <v>35.200000000000003</v>
      </c>
      <c r="G16" s="246">
        <v>14.8</v>
      </c>
      <c r="H16" s="248">
        <v>147.6</v>
      </c>
      <c r="I16" s="249">
        <v>47.264100370201128</v>
      </c>
    </row>
    <row r="17" spans="1:9">
      <c r="A17" s="250">
        <v>1981</v>
      </c>
      <c r="B17" s="251">
        <v>47.8</v>
      </c>
      <c r="C17" s="252" t="s">
        <v>119</v>
      </c>
      <c r="D17" s="251">
        <v>39.9</v>
      </c>
      <c r="E17" s="251">
        <v>3</v>
      </c>
      <c r="F17" s="251">
        <v>34.5</v>
      </c>
      <c r="G17" s="251">
        <v>12.4</v>
      </c>
      <c r="H17" s="253">
        <v>137.6</v>
      </c>
      <c r="I17" s="254">
        <v>45.796380311965329</v>
      </c>
    </row>
    <row r="18" spans="1:9">
      <c r="A18" s="245">
        <v>1982</v>
      </c>
      <c r="B18" s="246">
        <v>40.799999999999997</v>
      </c>
      <c r="C18" s="247" t="s">
        <v>119</v>
      </c>
      <c r="D18" s="246">
        <v>39.1</v>
      </c>
      <c r="E18" s="246">
        <v>2.7</v>
      </c>
      <c r="F18" s="246">
        <v>32.299999999999997</v>
      </c>
      <c r="G18" s="246">
        <v>12.8</v>
      </c>
      <c r="H18" s="248">
        <v>127.7</v>
      </c>
      <c r="I18" s="249">
        <v>45.83863793051772</v>
      </c>
    </row>
    <row r="19" spans="1:9">
      <c r="A19" s="250">
        <v>1983</v>
      </c>
      <c r="B19" s="251">
        <v>33.834444444444443</v>
      </c>
      <c r="C19" s="251">
        <v>8.3888888888888888E-2</v>
      </c>
      <c r="D19" s="251">
        <v>42.113</v>
      </c>
      <c r="E19" s="251">
        <v>2.5</v>
      </c>
      <c r="F19" s="251">
        <v>36.971769999999999</v>
      </c>
      <c r="G19" s="251">
        <v>13.608888888888888</v>
      </c>
      <c r="H19" s="253">
        <v>129.1119922222222</v>
      </c>
      <c r="I19" s="254">
        <v>48.763618240416953</v>
      </c>
    </row>
    <row r="20" spans="1:9">
      <c r="A20" s="245">
        <v>1984</v>
      </c>
      <c r="B20" s="246">
        <v>31.789166666666663</v>
      </c>
      <c r="C20" s="246">
        <v>7.4444444444444438E-2</v>
      </c>
      <c r="D20" s="246">
        <v>45.685000000000002</v>
      </c>
      <c r="E20" s="246">
        <v>2.6</v>
      </c>
      <c r="F20" s="246">
        <v>40.27469</v>
      </c>
      <c r="G20" s="246">
        <v>14.801111111111112</v>
      </c>
      <c r="H20" s="248">
        <v>135.22441222222221</v>
      </c>
      <c r="I20" s="249">
        <v>52.781020748735131</v>
      </c>
    </row>
    <row r="21" spans="1:9">
      <c r="A21" s="250">
        <v>1985</v>
      </c>
      <c r="B21" s="251">
        <v>30.943055555555556</v>
      </c>
      <c r="C21" s="251">
        <v>0.75944444444444448</v>
      </c>
      <c r="D21" s="251">
        <v>47.985999999999997</v>
      </c>
      <c r="E21" s="251">
        <v>3.4</v>
      </c>
      <c r="F21" s="251">
        <v>40.77478</v>
      </c>
      <c r="G21" s="251">
        <v>15.639444444444443</v>
      </c>
      <c r="H21" s="253">
        <v>139.50272444444445</v>
      </c>
      <c r="I21" s="254">
        <v>53.748762052811358</v>
      </c>
    </row>
    <row r="22" spans="1:9">
      <c r="A22" s="245">
        <v>1986</v>
      </c>
      <c r="B22" s="246">
        <v>28.697777777777777</v>
      </c>
      <c r="C22" s="246">
        <v>1.6836111111111112</v>
      </c>
      <c r="D22" s="246">
        <v>47.933</v>
      </c>
      <c r="E22" s="246">
        <v>3.6</v>
      </c>
      <c r="F22" s="246">
        <v>40.94923</v>
      </c>
      <c r="G22" s="246">
        <v>15.493333333333332</v>
      </c>
      <c r="H22" s="248">
        <v>138.35695222222222</v>
      </c>
      <c r="I22" s="249">
        <v>54.410044724808216</v>
      </c>
    </row>
    <row r="23" spans="1:9">
      <c r="A23" s="250">
        <v>1987</v>
      </c>
      <c r="B23" s="251">
        <v>27.022777777777776</v>
      </c>
      <c r="C23" s="251">
        <v>1.9705555555555554</v>
      </c>
      <c r="D23" s="251">
        <v>50.994</v>
      </c>
      <c r="E23" s="251">
        <v>4</v>
      </c>
      <c r="F23" s="251">
        <v>41.868000000000002</v>
      </c>
      <c r="G23" s="251">
        <v>15.231111111111112</v>
      </c>
      <c r="H23" s="253">
        <v>141.08644444444445</v>
      </c>
      <c r="I23" s="254">
        <v>55.718780426920645</v>
      </c>
    </row>
    <row r="24" spans="1:9">
      <c r="A24" s="245">
        <v>1988</v>
      </c>
      <c r="B24" s="246">
        <v>24.0425</v>
      </c>
      <c r="C24" s="246">
        <v>2.328611111111111</v>
      </c>
      <c r="D24" s="246">
        <v>52.866999999999997</v>
      </c>
      <c r="E24" s="246">
        <v>3.9670000000000001</v>
      </c>
      <c r="F24" s="246">
        <v>43.391529999999996</v>
      </c>
      <c r="G24" s="246">
        <v>15.966666666666667</v>
      </c>
      <c r="H24" s="248">
        <v>142.56330777777777</v>
      </c>
      <c r="I24" s="249">
        <v>57.346444605070815</v>
      </c>
    </row>
    <row r="25" spans="1:9">
      <c r="A25" s="250">
        <v>1989</v>
      </c>
      <c r="B25" s="251">
        <v>22.204722222222223</v>
      </c>
      <c r="C25" s="251">
        <v>2.7619444444444445</v>
      </c>
      <c r="D25" s="251">
        <v>53.442999999999998</v>
      </c>
      <c r="E25" s="251">
        <v>3.34</v>
      </c>
      <c r="F25" s="251">
        <v>43.321750000000002</v>
      </c>
      <c r="G25" s="251">
        <v>16.260277777777777</v>
      </c>
      <c r="H25" s="253">
        <v>141.33169444444445</v>
      </c>
      <c r="I25" s="254">
        <v>57.908097408004544</v>
      </c>
    </row>
    <row r="26" spans="1:9">
      <c r="A26" s="245">
        <v>1990</v>
      </c>
      <c r="B26" s="246">
        <v>20.781944444444445</v>
      </c>
      <c r="C26" s="246">
        <v>3.1927777777777777</v>
      </c>
      <c r="D26" s="246">
        <v>52.993000000000002</v>
      </c>
      <c r="E26" s="246">
        <v>3.5950000000000002</v>
      </c>
      <c r="F26" s="246">
        <v>42.786770000000004</v>
      </c>
      <c r="G26" s="246">
        <v>16.891111111111108</v>
      </c>
      <c r="H26" s="248">
        <v>140.24060333333333</v>
      </c>
      <c r="I26" s="249">
        <v>57.571670201423132</v>
      </c>
    </row>
    <row r="27" spans="1:9">
      <c r="A27" s="250">
        <v>1991</v>
      </c>
      <c r="B27" s="251">
        <v>18.191111111111109</v>
      </c>
      <c r="C27" s="251">
        <v>3</v>
      </c>
      <c r="D27" s="251">
        <v>50.722999999999999</v>
      </c>
      <c r="E27" s="251">
        <v>3.5870000000000002</v>
      </c>
      <c r="F27" s="251">
        <v>44.368450000000003</v>
      </c>
      <c r="G27" s="251">
        <v>15.097222222222223</v>
      </c>
      <c r="H27" s="253">
        <v>134.96678333333335</v>
      </c>
      <c r="I27" s="254">
        <v>54.377022926846784</v>
      </c>
    </row>
    <row r="28" spans="1:9">
      <c r="A28" s="245">
        <v>1992</v>
      </c>
      <c r="B28" s="246">
        <v>17.395555555555553</v>
      </c>
      <c r="C28" s="246">
        <v>3.1297222222222221</v>
      </c>
      <c r="D28" s="246">
        <v>49.694000000000003</v>
      </c>
      <c r="E28" s="246">
        <v>3.3860000000000001</v>
      </c>
      <c r="F28" s="246">
        <v>44.25215</v>
      </c>
      <c r="G28" s="246">
        <v>14.523333333333332</v>
      </c>
      <c r="H28" s="248">
        <v>132.3807611111111</v>
      </c>
      <c r="I28" s="249">
        <v>52.580849716537955</v>
      </c>
    </row>
    <row r="29" spans="1:9">
      <c r="A29" s="250">
        <v>1993</v>
      </c>
      <c r="B29" s="251">
        <v>18.98</v>
      </c>
      <c r="C29" s="251">
        <v>2.763611111111111</v>
      </c>
      <c r="D29" s="251">
        <v>49.353999999999999</v>
      </c>
      <c r="E29" s="251">
        <v>3.7949999999999999</v>
      </c>
      <c r="F29" s="251">
        <v>45.729159999999993</v>
      </c>
      <c r="G29" s="251">
        <v>14.701388888888889</v>
      </c>
      <c r="H29" s="253">
        <v>135.32316</v>
      </c>
      <c r="I29" s="254">
        <v>53.19775918962474</v>
      </c>
    </row>
    <row r="30" spans="1:9">
      <c r="A30" s="245">
        <v>1994</v>
      </c>
      <c r="B30" s="246">
        <v>21.671388888888888</v>
      </c>
      <c r="C30" s="246">
        <v>2.8169444444444443</v>
      </c>
      <c r="D30" s="246">
        <v>49.777999999999999</v>
      </c>
      <c r="E30" s="246">
        <v>3.8580000000000001</v>
      </c>
      <c r="F30" s="246">
        <v>46.589780000000005</v>
      </c>
      <c r="G30" s="246">
        <v>15.117222222222223</v>
      </c>
      <c r="H30" s="248">
        <v>139.83133555555557</v>
      </c>
      <c r="I30" s="249">
        <v>61.407924692400172</v>
      </c>
    </row>
    <row r="31" spans="1:9">
      <c r="A31" s="250">
        <v>1995</v>
      </c>
      <c r="B31" s="251">
        <v>22.883611111111108</v>
      </c>
      <c r="C31" s="251">
        <v>2.8883333333333336</v>
      </c>
      <c r="D31" s="251">
        <v>51.343000000000004</v>
      </c>
      <c r="E31" s="251">
        <v>4.0469999999999997</v>
      </c>
      <c r="F31" s="251">
        <v>49.066969999999998</v>
      </c>
      <c r="G31" s="251">
        <v>15.774722222222223</v>
      </c>
      <c r="H31" s="253">
        <v>146.00363666666669</v>
      </c>
      <c r="I31" s="254">
        <v>69.546466119254092</v>
      </c>
    </row>
    <row r="32" spans="1:9">
      <c r="A32" s="245">
        <v>1996</v>
      </c>
      <c r="B32" s="246">
        <v>24.273055555555555</v>
      </c>
      <c r="C32" s="246">
        <v>3.1355555555555559</v>
      </c>
      <c r="D32" s="246">
        <v>51.49</v>
      </c>
      <c r="E32" s="246">
        <v>4.3659999999999997</v>
      </c>
      <c r="F32" s="246">
        <v>48.683180000000007</v>
      </c>
      <c r="G32" s="246">
        <v>15.995833333333332</v>
      </c>
      <c r="H32" s="248">
        <v>147.94362444444445</v>
      </c>
      <c r="I32" s="249">
        <v>71.869132581280539</v>
      </c>
    </row>
    <row r="33" spans="1:9">
      <c r="A33" s="250">
        <v>1997</v>
      </c>
      <c r="B33" s="251">
        <v>25.7775</v>
      </c>
      <c r="C33" s="251">
        <v>3.1647222222222222</v>
      </c>
      <c r="D33" s="251">
        <v>52.664000000000001</v>
      </c>
      <c r="E33" s="251">
        <v>4.2720000000000002</v>
      </c>
      <c r="F33" s="251">
        <v>51.520900000000005</v>
      </c>
      <c r="G33" s="251">
        <v>15.315555555555555</v>
      </c>
      <c r="H33" s="253">
        <v>152.71467777777778</v>
      </c>
      <c r="I33" s="254">
        <v>77.810861279512949</v>
      </c>
    </row>
    <row r="34" spans="1:9">
      <c r="A34" s="245">
        <v>1998</v>
      </c>
      <c r="B34" s="246">
        <v>24.055277777777778</v>
      </c>
      <c r="C34" s="246">
        <v>3.2105555555555556</v>
      </c>
      <c r="D34" s="246">
        <v>53.862000000000002</v>
      </c>
      <c r="E34" s="246">
        <v>4.1950000000000003</v>
      </c>
      <c r="F34" s="246">
        <v>51.75350000000001</v>
      </c>
      <c r="G34" s="246">
        <v>15.006111111111112</v>
      </c>
      <c r="H34" s="248">
        <v>152.08244444444446</v>
      </c>
      <c r="I34" s="249">
        <v>84.627938505614821</v>
      </c>
    </row>
    <row r="35" spans="1:9">
      <c r="A35" s="250">
        <v>1999</v>
      </c>
      <c r="B35" s="251">
        <v>24.01861111111111</v>
      </c>
      <c r="C35" s="251">
        <v>3.5886111111111108</v>
      </c>
      <c r="D35" s="251">
        <v>54.497</v>
      </c>
      <c r="E35" s="251">
        <v>4.1399999999999997</v>
      </c>
      <c r="F35" s="251">
        <v>52.183810000000008</v>
      </c>
      <c r="G35" s="251">
        <v>14.5525</v>
      </c>
      <c r="H35" s="253">
        <v>152.98053222222222</v>
      </c>
      <c r="I35" s="254">
        <v>92.292482030030953</v>
      </c>
    </row>
    <row r="36" spans="1:9">
      <c r="A36" s="245">
        <v>2000</v>
      </c>
      <c r="B36" s="246">
        <v>21.584444444444447</v>
      </c>
      <c r="C36" s="246">
        <v>3.4127777777777779</v>
      </c>
      <c r="D36" s="246">
        <v>56.889000000000003</v>
      </c>
      <c r="E36" s="246">
        <v>4.0030000000000001</v>
      </c>
      <c r="F36" s="246">
        <v>51.660460000000008</v>
      </c>
      <c r="G36" s="246">
        <v>15.614722222222223</v>
      </c>
      <c r="H36" s="248">
        <v>153.16440444444444</v>
      </c>
      <c r="I36" s="249">
        <v>100</v>
      </c>
    </row>
    <row r="37" spans="1:9">
      <c r="A37" s="250">
        <v>2001</v>
      </c>
      <c r="B37" s="251">
        <v>20.2</v>
      </c>
      <c r="C37" s="251">
        <v>3.84</v>
      </c>
      <c r="D37" s="251">
        <v>56.247999999999998</v>
      </c>
      <c r="E37" s="251">
        <v>4.476</v>
      </c>
      <c r="F37" s="251">
        <v>50.59</v>
      </c>
      <c r="G37" s="251">
        <v>16.669</v>
      </c>
      <c r="H37" s="253">
        <v>152.01499999999999</v>
      </c>
      <c r="I37" s="254">
        <v>98.125751413296499</v>
      </c>
    </row>
    <row r="38" spans="1:9">
      <c r="A38" s="245">
        <v>2002</v>
      </c>
      <c r="B38" s="246">
        <v>19</v>
      </c>
      <c r="C38" s="246">
        <v>3.6</v>
      </c>
      <c r="D38" s="246">
        <v>55.7</v>
      </c>
      <c r="E38" s="246">
        <v>4.5529999999999999</v>
      </c>
      <c r="F38" s="246">
        <v>53.9</v>
      </c>
      <c r="G38" s="246">
        <v>17.2</v>
      </c>
      <c r="H38" s="248">
        <v>153.9</v>
      </c>
      <c r="I38" s="249">
        <v>105.10321540940832</v>
      </c>
    </row>
    <row r="39" spans="1:9">
      <c r="A39" s="250">
        <v>2003</v>
      </c>
      <c r="B39" s="251">
        <v>21.3</v>
      </c>
      <c r="C39" s="251">
        <v>4.2549999999999999</v>
      </c>
      <c r="D39" s="251">
        <v>54.5</v>
      </c>
      <c r="E39" s="251">
        <v>4.4160000000000004</v>
      </c>
      <c r="F39" s="251">
        <v>55.26</v>
      </c>
      <c r="G39" s="251">
        <v>17.100000000000001</v>
      </c>
      <c r="H39" s="253">
        <v>156.86099999999999</v>
      </c>
      <c r="I39" s="254">
        <v>110.39904842299133</v>
      </c>
    </row>
    <row r="40" spans="1:9">
      <c r="A40" s="245">
        <v>2004</v>
      </c>
      <c r="B40" s="246">
        <v>19.75</v>
      </c>
      <c r="C40" s="246">
        <v>4.415</v>
      </c>
      <c r="D40" s="246">
        <v>55.37</v>
      </c>
      <c r="E40" s="246">
        <v>4.7149999999999999</v>
      </c>
      <c r="F40" s="246">
        <v>55.37</v>
      </c>
      <c r="G40" s="246">
        <v>17.329000000000001</v>
      </c>
      <c r="H40" s="248">
        <v>156.77376333333331</v>
      </c>
      <c r="I40" s="249">
        <v>120.87688332949634</v>
      </c>
    </row>
    <row r="41" spans="1:9">
      <c r="A41" s="250">
        <v>2005</v>
      </c>
      <c r="B41" s="251">
        <v>17.361999999999998</v>
      </c>
      <c r="C41" s="251">
        <v>4.3129999999999997</v>
      </c>
      <c r="D41" s="251">
        <v>55.918999999999997</v>
      </c>
      <c r="E41" s="251">
        <v>4.415</v>
      </c>
      <c r="F41" s="251">
        <v>55.219000000000001</v>
      </c>
      <c r="G41" s="251">
        <v>16.350000000000001</v>
      </c>
      <c r="H41" s="253">
        <v>153.57879555555556</v>
      </c>
      <c r="I41" s="254">
        <v>126.47737446601693</v>
      </c>
    </row>
    <row r="42" spans="1:9">
      <c r="A42" s="245">
        <v>2006</v>
      </c>
      <c r="B42" s="246">
        <v>17.135555555555555</v>
      </c>
      <c r="C42" s="246">
        <v>4.4841666666666669</v>
      </c>
      <c r="D42" s="246">
        <v>56.558055555555555</v>
      </c>
      <c r="E42" s="246">
        <v>4.3869444444444445</v>
      </c>
      <c r="F42" s="246">
        <v>58.081388888888888</v>
      </c>
      <c r="G42" s="246">
        <v>16.056111111111111</v>
      </c>
      <c r="H42" s="248">
        <v>156.70194444444445</v>
      </c>
      <c r="I42" s="249">
        <v>134.75814084362929</v>
      </c>
    </row>
    <row r="43" spans="1:9">
      <c r="A43" s="250">
        <v>2007</v>
      </c>
      <c r="B43" s="251">
        <v>15.932777777777778</v>
      </c>
      <c r="C43" s="251">
        <v>4.5230555555555556</v>
      </c>
      <c r="D43" s="251">
        <v>57.058055555555555</v>
      </c>
      <c r="E43" s="251">
        <v>4.4730555555555558</v>
      </c>
      <c r="F43" s="251">
        <v>54.682499999999997</v>
      </c>
      <c r="G43" s="251">
        <v>16.627777777777776</v>
      </c>
      <c r="H43" s="253">
        <v>153.29750000000001</v>
      </c>
      <c r="I43" s="254">
        <v>139.68536566648763</v>
      </c>
    </row>
    <row r="44" spans="1:9">
      <c r="A44" s="245">
        <v>2008</v>
      </c>
      <c r="B44" s="246">
        <v>15.968888888888889</v>
      </c>
      <c r="C44" s="246">
        <v>3.7016666666666667</v>
      </c>
      <c r="D44" s="246">
        <v>55.55</v>
      </c>
      <c r="E44" s="246">
        <v>4.1461111111111109</v>
      </c>
      <c r="F44" s="246">
        <v>53.881388888888885</v>
      </c>
      <c r="G44" s="246">
        <v>15.621666666666666</v>
      </c>
      <c r="H44" s="248">
        <v>148.87</v>
      </c>
      <c r="I44" s="249">
        <v>132.07223799657228</v>
      </c>
    </row>
    <row r="45" spans="1:9">
      <c r="A45" s="255">
        <v>2009</v>
      </c>
      <c r="B45" s="256">
        <v>12.209166666666667</v>
      </c>
      <c r="C45" s="256">
        <v>3.4591666666666665</v>
      </c>
      <c r="D45" s="256">
        <v>49.386111111111113</v>
      </c>
      <c r="E45" s="256">
        <v>4.4550000000000001</v>
      </c>
      <c r="F45" s="256">
        <v>52.359166666666667</v>
      </c>
      <c r="G45" s="256">
        <v>9.6644444444444453</v>
      </c>
      <c r="H45" s="257">
        <v>131.53277777777777</v>
      </c>
      <c r="I45" s="254">
        <v>108.36185506356637</v>
      </c>
    </row>
    <row r="46" spans="1:9">
      <c r="A46" s="245">
        <v>2010</v>
      </c>
      <c r="B46" s="246">
        <v>14.227499999999997</v>
      </c>
      <c r="C46" s="246">
        <v>5.3150500000000003</v>
      </c>
      <c r="D46" s="246">
        <v>52.429000000000002</v>
      </c>
      <c r="E46" s="246">
        <v>6.7070000000000007</v>
      </c>
      <c r="F46" s="678">
        <v>54.115000000000002</v>
      </c>
      <c r="G46" s="246">
        <v>16.203888888888887</v>
      </c>
      <c r="H46" s="677">
        <v>148.995</v>
      </c>
      <c r="I46" s="249">
        <v>126.26787404394648</v>
      </c>
    </row>
    <row r="47" spans="1:9">
      <c r="A47" s="250"/>
      <c r="B47" s="251"/>
      <c r="C47" s="251"/>
      <c r="D47" s="251"/>
      <c r="E47" s="251"/>
      <c r="F47" s="251"/>
      <c r="G47" s="251"/>
      <c r="H47" s="253"/>
      <c r="I47" s="254"/>
    </row>
    <row r="48" spans="1:9">
      <c r="A48" s="260" t="s">
        <v>162</v>
      </c>
      <c r="B48" s="251"/>
      <c r="C48" s="251"/>
      <c r="D48" s="251"/>
      <c r="E48" s="251"/>
      <c r="F48" s="251"/>
      <c r="G48" s="251"/>
      <c r="H48" s="253"/>
      <c r="I48" s="254"/>
    </row>
    <row r="49" spans="1:10" ht="13.5" customHeight="1">
      <c r="A49" s="690" t="s">
        <v>451</v>
      </c>
      <c r="B49" s="690"/>
      <c r="C49" s="690"/>
      <c r="D49" s="690"/>
      <c r="E49" s="690"/>
      <c r="F49" s="690"/>
      <c r="G49" s="690"/>
      <c r="H49" s="690"/>
      <c r="I49" s="690"/>
      <c r="J49" s="690"/>
    </row>
    <row r="50" spans="1:10">
      <c r="A50" s="690"/>
      <c r="B50" s="690"/>
      <c r="C50" s="690"/>
      <c r="D50" s="690"/>
      <c r="E50" s="690"/>
      <c r="F50" s="690"/>
      <c r="G50" s="690"/>
      <c r="H50" s="690"/>
      <c r="I50" s="690"/>
      <c r="J50" s="690"/>
    </row>
    <row r="51" spans="1:10" ht="15">
      <c r="A51" s="227" t="s">
        <v>425</v>
      </c>
      <c r="B51" s="258"/>
      <c r="C51" s="258"/>
      <c r="D51" s="258"/>
      <c r="E51" s="258"/>
      <c r="F51" s="258"/>
      <c r="G51" s="258"/>
      <c r="H51" s="259"/>
      <c r="I51" s="258"/>
    </row>
    <row r="52" spans="1:10">
      <c r="A52" s="681" t="s">
        <v>478</v>
      </c>
      <c r="B52" s="258"/>
      <c r="C52" s="258"/>
      <c r="D52" s="258"/>
      <c r="E52" s="258"/>
      <c r="F52" s="258"/>
      <c r="G52" s="258"/>
      <c r="H52" s="259"/>
      <c r="I52" s="258"/>
    </row>
    <row r="53" spans="1:10">
      <c r="B53" s="258"/>
      <c r="C53" s="258"/>
      <c r="D53" s="258"/>
      <c r="E53" s="258"/>
      <c r="F53" s="258"/>
      <c r="G53" s="258"/>
      <c r="H53" s="259"/>
      <c r="I53" s="258"/>
    </row>
  </sheetData>
  <mergeCells count="2">
    <mergeCell ref="A3:I3"/>
    <mergeCell ref="A49:J50"/>
  </mergeCells>
  <pageMargins left="0.70866141732283472" right="0.70866141732283472" top="0.74803149606299213" bottom="0.74803149606299213" header="0.31496062992125984" footer="0.31496062992125984"/>
  <pageSetup paperSize="9" scale="97"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44</vt:i4>
      </vt:variant>
      <vt:variant>
        <vt:lpstr>Namngivna områden</vt:lpstr>
      </vt:variant>
      <vt:variant>
        <vt:i4>40</vt:i4>
      </vt:variant>
    </vt:vector>
  </HeadingPairs>
  <TitlesOfParts>
    <vt:vector size="84" baseType="lpstr">
      <vt:lpstr>Innehåll</vt:lpstr>
      <vt:lpstr>Tabell fig. 2 och 10</vt:lpstr>
      <vt:lpstr>Tabell fig. 6</vt:lpstr>
      <vt:lpstr>Tabell fig. 7</vt:lpstr>
      <vt:lpstr>Tabell fig. 8</vt:lpstr>
      <vt:lpstr>Tabell fig. 9</vt:lpstr>
      <vt:lpstr>Tabell fig. 11</vt:lpstr>
      <vt:lpstr>Tabell fig. 12</vt:lpstr>
      <vt:lpstr>Tabell fig. 13</vt:lpstr>
      <vt:lpstr>Tabell fig. 14 och 15</vt:lpstr>
      <vt:lpstr>Tabell fig. 16</vt:lpstr>
      <vt:lpstr>Tabell fig. 17</vt:lpstr>
      <vt:lpstr>Tabell fig. 18</vt:lpstr>
      <vt:lpstr>Tabell fig. 19</vt:lpstr>
      <vt:lpstr>Tabell fig. 20</vt:lpstr>
      <vt:lpstr>Tabell fig. 21 och 25</vt:lpstr>
      <vt:lpstr>Tabell fig. 22</vt:lpstr>
      <vt:lpstr>Tabell fig. 23</vt:lpstr>
      <vt:lpstr>Tabell fig. 24</vt:lpstr>
      <vt:lpstr>Tabell fig. 28</vt:lpstr>
      <vt:lpstr>Tabell fig. 29</vt:lpstr>
      <vt:lpstr>Tabell fig. 30</vt:lpstr>
      <vt:lpstr>Tabell fig. 31</vt:lpstr>
      <vt:lpstr>Tabell fig. 32 och 37</vt:lpstr>
      <vt:lpstr>Tabell fig. 33</vt:lpstr>
      <vt:lpstr>Tabell fig. 34</vt:lpstr>
      <vt:lpstr>Tabell fig. 35 och 36</vt:lpstr>
      <vt:lpstr>Tabell fig. 38</vt:lpstr>
      <vt:lpstr>Tabell fig. 39</vt:lpstr>
      <vt:lpstr>Tabell fig. 40</vt:lpstr>
      <vt:lpstr>Tabell fig. 41</vt:lpstr>
      <vt:lpstr>Tabell fig. 42 och 43</vt:lpstr>
      <vt:lpstr>Tabell fig. 44</vt:lpstr>
      <vt:lpstr>Tabell fig. 45</vt:lpstr>
      <vt:lpstr>Tabell fig. 46</vt:lpstr>
      <vt:lpstr>Tabell fig. 47 och 48</vt:lpstr>
      <vt:lpstr>Tabell fig. 49</vt:lpstr>
      <vt:lpstr>Tabell fig. 50, 51, 52 och 53</vt:lpstr>
      <vt:lpstr>Tabell fig. 54 och 55</vt:lpstr>
      <vt:lpstr>Tabell fig. 56</vt:lpstr>
      <vt:lpstr>Tabell fig. 57 </vt:lpstr>
      <vt:lpstr>Tabell fig. 58</vt:lpstr>
      <vt:lpstr>Tabell fig. 59</vt:lpstr>
      <vt:lpstr>Tabell 7-9</vt:lpstr>
      <vt:lpstr>Innehåll!Utskriftsområde</vt:lpstr>
      <vt:lpstr>'Tabell 7-9'!Utskriftsområde</vt:lpstr>
      <vt:lpstr>'Tabell fig. 11'!Utskriftsområde</vt:lpstr>
      <vt:lpstr>'Tabell fig. 12'!Utskriftsområde</vt:lpstr>
      <vt:lpstr>'Tabell fig. 13'!Utskriftsområde</vt:lpstr>
      <vt:lpstr>'Tabell fig. 16'!Utskriftsområde</vt:lpstr>
      <vt:lpstr>'Tabell fig. 17'!Utskriftsområde</vt:lpstr>
      <vt:lpstr>'Tabell fig. 18'!Utskriftsområde</vt:lpstr>
      <vt:lpstr>'Tabell fig. 19'!Utskriftsområde</vt:lpstr>
      <vt:lpstr>'Tabell fig. 2 och 10'!Utskriftsområde</vt:lpstr>
      <vt:lpstr>'Tabell fig. 20'!Utskriftsområde</vt:lpstr>
      <vt:lpstr>'Tabell fig. 21 och 25'!Utskriftsområde</vt:lpstr>
      <vt:lpstr>'Tabell fig. 23'!Utskriftsområde</vt:lpstr>
      <vt:lpstr>'Tabell fig. 24'!Utskriftsområde</vt:lpstr>
      <vt:lpstr>'Tabell fig. 28'!Utskriftsområde</vt:lpstr>
      <vt:lpstr>'Tabell fig. 29'!Utskriftsområde</vt:lpstr>
      <vt:lpstr>'Tabell fig. 30'!Utskriftsområde</vt:lpstr>
      <vt:lpstr>'Tabell fig. 31'!Utskriftsområde</vt:lpstr>
      <vt:lpstr>'Tabell fig. 32 och 37'!Utskriftsområde</vt:lpstr>
      <vt:lpstr>'Tabell fig. 33'!Utskriftsområde</vt:lpstr>
      <vt:lpstr>'Tabell fig. 34'!Utskriftsområde</vt:lpstr>
      <vt:lpstr>'Tabell fig. 35 och 36'!Utskriftsområde</vt:lpstr>
      <vt:lpstr>'Tabell fig. 38'!Utskriftsområde</vt:lpstr>
      <vt:lpstr>'Tabell fig. 39'!Utskriftsområde</vt:lpstr>
      <vt:lpstr>'Tabell fig. 40'!Utskriftsområde</vt:lpstr>
      <vt:lpstr>'Tabell fig. 44'!Utskriftsområde</vt:lpstr>
      <vt:lpstr>'Tabell fig. 45'!Utskriftsområde</vt:lpstr>
      <vt:lpstr>'Tabell fig. 46'!Utskriftsområde</vt:lpstr>
      <vt:lpstr>'Tabell fig. 47 och 48'!Utskriftsområde</vt:lpstr>
      <vt:lpstr>'Tabell fig. 49'!Utskriftsområde</vt:lpstr>
      <vt:lpstr>'Tabell fig. 50, 51, 52 och 53'!Utskriftsområde</vt:lpstr>
      <vt:lpstr>'Tabell fig. 54 och 55'!Utskriftsområde</vt:lpstr>
      <vt:lpstr>'Tabell fig. 56'!Utskriftsområde</vt:lpstr>
      <vt:lpstr>'Tabell fig. 57 '!Utskriftsområde</vt:lpstr>
      <vt:lpstr>'Tabell fig. 58'!Utskriftsområde</vt:lpstr>
      <vt:lpstr>'Tabell fig. 59'!Utskriftsområde</vt:lpstr>
      <vt:lpstr>'Tabell fig. 6'!Utskriftsområde</vt:lpstr>
      <vt:lpstr>'Tabell fig. 7'!Utskriftsområde</vt:lpstr>
      <vt:lpstr>'Tabell fig. 8'!Utskriftsområde</vt:lpstr>
      <vt:lpstr>'Tabell fig. 9'!Utskriftsområde</vt:lpstr>
    </vt:vector>
  </TitlesOfParts>
  <Company>Energimyndigheten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zika</dc:creator>
  <cp:lastModifiedBy>chlo</cp:lastModifiedBy>
  <cp:lastPrinted>2011-12-05T08:56:25Z</cp:lastPrinted>
  <dcterms:created xsi:type="dcterms:W3CDTF">2011-10-19T08:07:13Z</dcterms:created>
  <dcterms:modified xsi:type="dcterms:W3CDTF">2012-05-15T09:32:53Z</dcterms:modified>
</cp:coreProperties>
</file>