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20" yWindow="90" windowWidth="9480" windowHeight="8070" activeTab="1"/>
  </bookViews>
  <sheets>
    <sheet name="Tabell fig. 1 och 56" sheetId="1" r:id="rId1"/>
    <sheet name="Tabell fig. 2" sheetId="2" r:id="rId2"/>
    <sheet name="Tabell fig. 6" sheetId="3" r:id="rId3"/>
    <sheet name="Tabell fig. 7" sheetId="4" r:id="rId4"/>
    <sheet name="Tabell fig. 8" sheetId="5" r:id="rId5"/>
    <sheet name="Tabell fig. 9" sheetId="6" r:id="rId6"/>
    <sheet name="Tabell fig. 10" sheetId="7" r:id="rId7"/>
    <sheet name="Tabell fig. 11" sheetId="8" r:id="rId8"/>
    <sheet name="Tabell fig. 12" sheetId="9" r:id="rId9"/>
    <sheet name="Tabell fig. 13" sheetId="10" r:id="rId10"/>
    <sheet name="Tabell fig. 14" sheetId="11" r:id="rId11"/>
    <sheet name="Tabell fig. 16" sheetId="12" r:id="rId12"/>
    <sheet name="Tabell fig. 17" sheetId="13" r:id="rId13"/>
    <sheet name="Tabell fig. 18 och 22" sheetId="14" r:id="rId14"/>
    <sheet name="Tabell fig. 19" sheetId="15" r:id="rId15"/>
    <sheet name="Tabell fig. 20" sheetId="16" r:id="rId16"/>
    <sheet name="Tabell fig. 24" sheetId="17" r:id="rId17"/>
    <sheet name="Tabell fig. 25" sheetId="18" r:id="rId18"/>
    <sheet name="Tabell fig. 26" sheetId="19" r:id="rId19"/>
    <sheet name="Tabell fig. 27" sheetId="20" r:id="rId20"/>
    <sheet name="Tabell fig. 30" sheetId="21" r:id="rId21"/>
    <sheet name="Tabell fig. 31 och 32" sheetId="22" r:id="rId22"/>
    <sheet name="Tabell fig. 33" sheetId="23" r:id="rId23"/>
    <sheet name="Tabell fig. 34" sheetId="24" r:id="rId24"/>
    <sheet name="Tabell fig. 35" sheetId="25" r:id="rId25"/>
    <sheet name="Tabell fig. 36" sheetId="26" r:id="rId26"/>
    <sheet name="Tabell fig. 37" sheetId="27" r:id="rId27"/>
    <sheet name="Tabell fig. 38" sheetId="28" r:id="rId28"/>
    <sheet name="Tabell fig. 39" sheetId="29" r:id="rId29"/>
    <sheet name="Tabell fig. 40" sheetId="30" r:id="rId30"/>
    <sheet name="Tabell fig. 41" sheetId="31" r:id="rId31"/>
    <sheet name="Tabell fig. 42" sheetId="32" r:id="rId32"/>
    <sheet name="Tabell fig. 43" sheetId="33" r:id="rId33"/>
    <sheet name="Tabell fig. 44" sheetId="34" r:id="rId34"/>
    <sheet name="Tabell fig. 45" sheetId="35" r:id="rId35"/>
    <sheet name="Tabell fig. 46" sheetId="36" r:id="rId36"/>
    <sheet name="Tabell fig. 47" sheetId="37" r:id="rId37"/>
    <sheet name="Tabell fig. 48" sheetId="38" r:id="rId38"/>
    <sheet name="Tabell fig. 49" sheetId="39" r:id="rId39"/>
    <sheet name="Tabell fig. 50" sheetId="40" r:id="rId40"/>
    <sheet name="Tabell fig. 51" sheetId="41" r:id="rId41"/>
    <sheet name="Tabell fig. 52" sheetId="42" r:id="rId42"/>
    <sheet name="Tabell fig. 53" sheetId="43" r:id="rId43"/>
    <sheet name="Tabell fig. 54" sheetId="44" r:id="rId44"/>
    <sheet name="Tabell fig. 55" sheetId="45" r:id="rId45"/>
    <sheet name="Tabell fig. 1 och 56 (2)" sheetId="46" r:id="rId46"/>
  </sheets>
  <definedNames>
    <definedName name="_xlnm.Print_Area" localSheetId="16">'Tabell fig. 24'!$A$8:$U$32</definedName>
    <definedName name="_xlnm.Print_Area" localSheetId="2">'Tabell fig. 6'!$A$1:$E$78</definedName>
    <definedName name="_xlnm.Print_Area" localSheetId="5">'Tabell fig. 9'!$A$8:$AG$42</definedName>
    <definedName name="_xlnm.Print_Titles" localSheetId="6">'Tabell fig. 10'!$A:$A</definedName>
    <definedName name="_xlnm.Print_Titles" localSheetId="8">'Tabell fig. 12'!$A:$A</definedName>
    <definedName name="_xlnm.Print_Titles" localSheetId="9">'Tabell fig. 13'!$A:$A</definedName>
    <definedName name="_xlnm.Print_Titles" localSheetId="10">'Tabell fig. 14'!$A:$A</definedName>
    <definedName name="_xlnm.Print_Titles" localSheetId="11">'Tabell fig. 16'!$A:$A</definedName>
    <definedName name="_xlnm.Print_Titles" localSheetId="12">'Tabell fig. 17'!$A:$A</definedName>
    <definedName name="_xlnm.Print_Titles" localSheetId="13">'Tabell fig. 18 och 22'!$A:$A</definedName>
    <definedName name="_xlnm.Print_Titles" localSheetId="14">'Tabell fig. 19'!$A:$A</definedName>
    <definedName name="_xlnm.Print_Titles" localSheetId="1">'Tabell fig. 2'!$A:$A</definedName>
    <definedName name="_xlnm.Print_Titles" localSheetId="15">'Tabell fig. 20'!$A:$A</definedName>
    <definedName name="_xlnm.Print_Titles" localSheetId="16">'Tabell fig. 24'!$A:$A</definedName>
    <definedName name="_xlnm.Print_Titles" localSheetId="17">'Tabell fig. 25'!$A:$A</definedName>
    <definedName name="_xlnm.Print_Titles" localSheetId="18">'Tabell fig. 26'!$A:$A</definedName>
    <definedName name="_xlnm.Print_Titles" localSheetId="23">'Tabell fig. 34'!$A:$A</definedName>
    <definedName name="_xlnm.Print_Titles" localSheetId="24">'Tabell fig. 35'!$A:$A</definedName>
    <definedName name="_xlnm.Print_Titles" localSheetId="25">'Tabell fig. 36'!$A:$A</definedName>
    <definedName name="_xlnm.Print_Titles" localSheetId="43">'Tabell fig. 54'!$A:$A</definedName>
    <definedName name="_xlnm.Print_Titles" localSheetId="44">'Tabell fig. 55'!$A:$A</definedName>
    <definedName name="_xlnm.Print_Titles" localSheetId="2">'Tabell fig. 6'!$A:$A</definedName>
    <definedName name="_xlnm.Print_Titles" localSheetId="3">'Tabell fig. 7'!$A:$A</definedName>
    <definedName name="_xlnm.Print_Titles" localSheetId="4">'Tabell fig. 8'!$A:$A</definedName>
    <definedName name="_xlnm.Print_Titles" localSheetId="5">'Tabell fig. 9'!$A:$A</definedName>
  </definedNames>
  <calcPr fullCalcOnLoad="1"/>
</workbook>
</file>

<file path=xl/sharedStrings.xml><?xml version="1.0" encoding="utf-8"?>
<sst xmlns="http://schemas.openxmlformats.org/spreadsheetml/2006/main" count="1436" uniqueCount="801">
  <si>
    <t>Electricity import minus export</t>
  </si>
  <si>
    <t>Totalt tillförd energi</t>
  </si>
  <si>
    <t>Total energy supplied</t>
  </si>
  <si>
    <t>1 Inklusive vindkraft t.o.m. 1996</t>
  </si>
  <si>
    <t>2 Enligt den metod som används av FN/ECE för att beräkna tillförseln från kärnkraften.</t>
  </si>
  <si>
    <t xml:space="preserve">Källa: Energimyndighetens bearbetning av EN 20 SM och 401, SCB. </t>
  </si>
  <si>
    <t>1 Includes wind power up to and including 1996.</t>
  </si>
  <si>
    <r>
      <t>Förluster i kärnkraften</t>
    </r>
    <r>
      <rPr>
        <vertAlign val="superscript"/>
        <sz val="12"/>
        <rFont val="Geneva"/>
        <family val="0"/>
      </rPr>
      <t>1</t>
    </r>
  </si>
  <si>
    <r>
      <t>Vattenkraft, brutto</t>
    </r>
    <r>
      <rPr>
        <vertAlign val="superscript"/>
        <sz val="12"/>
        <rFont val="Geneva"/>
        <family val="0"/>
      </rPr>
      <t>1</t>
    </r>
  </si>
  <si>
    <r>
      <t>Kärnkraft, brutto</t>
    </r>
    <r>
      <rPr>
        <vertAlign val="superscript"/>
        <sz val="12"/>
        <rFont val="Geneva"/>
        <family val="0"/>
      </rPr>
      <t>2</t>
    </r>
  </si>
  <si>
    <t>Tabell till figur 6</t>
  </si>
  <si>
    <t>Källa: SCB, Energimyndighetens bearbetning.</t>
  </si>
  <si>
    <t>Oil products</t>
  </si>
  <si>
    <t>Electricity</t>
  </si>
  <si>
    <t>District heating</t>
  </si>
  <si>
    <t>Övriga bränslen</t>
  </si>
  <si>
    <t>Other fuels</t>
  </si>
  <si>
    <t>Totalt TWh</t>
  </si>
  <si>
    <t>Total TWh</t>
  </si>
  <si>
    <t>Total TWh, temperature-corrected</t>
  </si>
  <si>
    <t>Elvärme</t>
  </si>
  <si>
    <t>Electric heating</t>
  </si>
  <si>
    <t>Hushållsel</t>
  </si>
  <si>
    <t>Electricity for household purposes</t>
  </si>
  <si>
    <t>Driftel</t>
  </si>
  <si>
    <t>Electricity for common purposes</t>
  </si>
  <si>
    <t>Total electricity</t>
  </si>
  <si>
    <t>Källa: Energimyndighetens bearbetning av EN 16 SM och EN 20 SM, SCB.</t>
  </si>
  <si>
    <t>Naturgas och stadsgas</t>
  </si>
  <si>
    <t>Natural gas and towngas</t>
  </si>
  <si>
    <t xml:space="preserve">El </t>
  </si>
  <si>
    <t>Biofuel, peat, etc,</t>
  </si>
  <si>
    <t xml:space="preserve">Totalt </t>
  </si>
  <si>
    <t>Total</t>
  </si>
  <si>
    <t>Produktionsindex 1990=100</t>
  </si>
  <si>
    <t>Production index, 1990=100</t>
  </si>
  <si>
    <t>Källa: Energimyndighetens bearbetning av EN 20 SM och EN 31 SM, SCB.</t>
  </si>
  <si>
    <t>Source: Statistics Sweden, EN 20 SM, EN 31 SM, calculations by the Swedish Energy Agency.</t>
  </si>
  <si>
    <t>Massa- och pappersindustri</t>
  </si>
  <si>
    <t>Pulp and paper industry</t>
  </si>
  <si>
    <t>Järn- och stålverk</t>
  </si>
  <si>
    <t>Iron- and steelworks</t>
  </si>
  <si>
    <t>Kemisk industri</t>
  </si>
  <si>
    <t>Chemical industry</t>
  </si>
  <si>
    <t>Verkstadsindustri</t>
  </si>
  <si>
    <t>Mechanical engineering</t>
  </si>
  <si>
    <t>industry</t>
  </si>
  <si>
    <t xml:space="preserve">Industrin totalt </t>
  </si>
  <si>
    <t>Industry total</t>
  </si>
  <si>
    <t>2) Globala reala priser deflateras med MUV-index från Världsbanken.</t>
  </si>
  <si>
    <t>Källa: www.bpamoco.com och Världsbanken</t>
  </si>
  <si>
    <t>Användning av energikol i Sverige 1985–2004, 1000</t>
  </si>
  <si>
    <t>Tabell till fig. 2</t>
  </si>
  <si>
    <t>Tabell till fig. 7</t>
  </si>
  <si>
    <t>Tabell till fig. 8</t>
  </si>
  <si>
    <t>Tabell till fig. 9</t>
  </si>
  <si>
    <t>Tabell till fig. 10</t>
  </si>
  <si>
    <t>Tabell till fig. 11</t>
  </si>
  <si>
    <t>Tabell till fig. 13</t>
  </si>
  <si>
    <t>Tabell till fig. 14</t>
  </si>
  <si>
    <t>Tabell till fig. 16</t>
  </si>
  <si>
    <t>Tabell till fig. 17</t>
  </si>
  <si>
    <t>Tabell till fig. 18 och 22</t>
  </si>
  <si>
    <t>Tabell till fig. 19</t>
  </si>
  <si>
    <t>Tabell till fig. 20</t>
  </si>
  <si>
    <t>Tabell till fig. 25</t>
  </si>
  <si>
    <t>Tabell till fig. 26</t>
  </si>
  <si>
    <t>Tabell till fig. 27</t>
  </si>
  <si>
    <t>Tabell till fig. 31 och 32</t>
  </si>
  <si>
    <t>Tabell till fig. 33</t>
  </si>
  <si>
    <t>Tabell till fig. 34</t>
  </si>
  <si>
    <t>Massaindustrins returlutar</t>
  </si>
  <si>
    <t>Pulp industry, Black liquors</t>
  </si>
  <si>
    <t>Massaindustrins övriga biprodukter</t>
  </si>
  <si>
    <t>Pulp industry, other byproducts</t>
  </si>
  <si>
    <t>Biobränslen för elproduktion</t>
  </si>
  <si>
    <t>Biofuels for electricity production</t>
  </si>
  <si>
    <t>Sågverksindustrins biprodukter</t>
  </si>
  <si>
    <t>Sawmill industry byproducts</t>
  </si>
  <si>
    <t>Övriga branscher</t>
  </si>
  <si>
    <t>Other sectors</t>
  </si>
  <si>
    <t>Anm. De statistiska uppgifterna över produktion och användning av biobränslen hämtas från flera olika källor och är vanligen osäkra.</t>
  </si>
  <si>
    <t>Källa: Energimyndighetens bearbetning av EN 20 SM samt EN 31 SM, SCB.</t>
  </si>
  <si>
    <t>Note. Statistics on production and use of biofuels, peat etc. have been derived from a number of sources and usually include a certain margin of error.</t>
  </si>
  <si>
    <t>Tabell till figur 35</t>
  </si>
  <si>
    <t>Användning av biobränslen, torv m.m. i industrin (inklusive elgenerering), 1980–2004, TWh</t>
  </si>
  <si>
    <t>Use of biofuels, peat etc, in industry (including electricity generation), 1980–2004, TWh</t>
  </si>
  <si>
    <t>Avfall</t>
  </si>
  <si>
    <t>Refuse</t>
  </si>
  <si>
    <t>Reviderad jämfört med tryckt version!</t>
  </si>
  <si>
    <t xml:space="preserve">Trädbränsle </t>
  </si>
  <si>
    <t>Wood fuels</t>
  </si>
  <si>
    <t>Tallbeckolja</t>
  </si>
  <si>
    <t>Tall oil pitch</t>
  </si>
  <si>
    <t>Torv</t>
  </si>
  <si>
    <t>Peat</t>
  </si>
  <si>
    <t>Källa: Energimyndighetens bearbetning av EN 31 SM samt EN 20 SM, SCB.</t>
  </si>
  <si>
    <t>Source: Statistics Sweden, EN 31 SM, EN 20 SM, calculations by the Swedish Energy Agency.</t>
  </si>
  <si>
    <t>Tabell till figur 36</t>
  </si>
  <si>
    <t>Användning av biobränslen, torv m.m. i fjärrvärmeverk, 1980–2004, TWh</t>
  </si>
  <si>
    <t>Use of biofuels, peat etc, in district heating, 1980–2004, TWh</t>
  </si>
  <si>
    <t>Bränslepris / price</t>
  </si>
  <si>
    <t>Skatt / tax</t>
  </si>
  <si>
    <t>Skatt, % / tax, %</t>
  </si>
  <si>
    <t>Totalt / total</t>
  </si>
  <si>
    <t>Elpris (inkl nätavgift) / price</t>
  </si>
  <si>
    <t>Elcertifikatavgift/green certificat fee</t>
  </si>
  <si>
    <t>Elpris / price</t>
  </si>
  <si>
    <t>Totalt inklusive skatter / total including taxes</t>
  </si>
  <si>
    <t>KPI 1980=100/Retail price index</t>
  </si>
  <si>
    <t>Anm: Från år 1993 avser priser och skatter leveranser till icke industriell användning om inget annat anges. Moms ingår i  fjärrvärme, elvärme i villa och naturgas i bostäder.</t>
  </si>
  <si>
    <t>2 Källa: SCB, Energimyndighetens bearbetning.</t>
  </si>
  <si>
    <t>3 Källa: Konkurrensverket, NUTEK (1992-1997) och Energimyndigheten (1998-). Fukthalt 45%. F o m 1993 avser priset för stycketorv leverans till värmeverk.</t>
  </si>
  <si>
    <t>4 Källa: Eurostat, Energimyndighetens bearbetning. Priset för bostäder avser bostad med årsförbrukning 23,3 MWh. Priset för industrin avser industri med årsförbrukning 11,63 GWh, 200 dagar och 1600 timmar.</t>
  </si>
  <si>
    <t>5 Källa: EN 17 SM, SCB, Energimyndighetens bearbetning. Elcertifikatavgift för kvotpliktiga för år 2004; avser genomsnittsavgift för förbrukare &lt; 50 000 kWh per år.</t>
  </si>
  <si>
    <t>6 Källa: Vattenfall (1970-1995) och Eurostat (1996-), Energimyndighetens bearbetning. Priset avser stor industri med årsförbrukning 50 GWh och 10 MW.</t>
  </si>
  <si>
    <t>7 Källa: Riksbanken</t>
  </si>
  <si>
    <t xml:space="preserve">1 Source: Swedish Petrolium Institute. Fuel oils excluding any quantity discounts. Motor fuels at pump prices. The price for heavy fuel oil was for normal sulphur up to 1978, after which it </t>
  </si>
  <si>
    <t>This has not been taken into account.</t>
  </si>
  <si>
    <t>2 Source: Statistics Sweden, calculations by the Swedish Energy Agency.</t>
  </si>
  <si>
    <t xml:space="preserve"> to a heating plant.</t>
  </si>
  <si>
    <t>6 Source: Vattenfall (1970-1995) and Eurostat (1996-). Prices for a industry, 10 MW and 50 GWh per annum, calculations by the Swedish Energy Agency.</t>
  </si>
  <si>
    <t>7 Source: Bank of Sweden</t>
  </si>
  <si>
    <r>
      <t>Eo 1 /GAS OIL</t>
    </r>
    <r>
      <rPr>
        <vertAlign val="superscript"/>
        <sz val="12"/>
        <rFont val="Geneva"/>
        <family val="0"/>
      </rPr>
      <t>1</t>
    </r>
  </si>
  <si>
    <r>
      <t>Eo 5/MEDIUM-HEAVY FUEL OIL</t>
    </r>
    <r>
      <rPr>
        <vertAlign val="superscript"/>
        <sz val="12"/>
        <rFont val="Geneva"/>
        <family val="0"/>
      </rPr>
      <t>1</t>
    </r>
  </si>
  <si>
    <r>
      <t>BENSIN, PREMIUM/PETROL, PREMIUM</t>
    </r>
    <r>
      <rPr>
        <vertAlign val="superscript"/>
        <sz val="12"/>
        <rFont val="Geneva"/>
        <family val="0"/>
      </rPr>
      <t>1</t>
    </r>
  </si>
  <si>
    <r>
      <t>BENSIN, 95 BLYFRI/PETROL, UNLEADED</t>
    </r>
    <r>
      <rPr>
        <vertAlign val="superscript"/>
        <sz val="12"/>
        <rFont val="Geneva"/>
        <family val="0"/>
      </rPr>
      <t>1</t>
    </r>
  </si>
  <si>
    <r>
      <t>DIESELOLJA/DIESEL OIL</t>
    </r>
    <r>
      <rPr>
        <vertAlign val="superscript"/>
        <sz val="12"/>
        <rFont val="Geneva"/>
        <family val="0"/>
      </rPr>
      <t>1</t>
    </r>
  </si>
  <si>
    <r>
      <t>KOL /COAL</t>
    </r>
    <r>
      <rPr>
        <vertAlign val="superscript"/>
        <sz val="12"/>
        <rFont val="Geneva"/>
        <family val="0"/>
      </rPr>
      <t>2</t>
    </r>
  </si>
  <si>
    <r>
      <t>SKOGSFLIS/FOREST FUELS</t>
    </r>
    <r>
      <rPr>
        <vertAlign val="superscript"/>
        <sz val="12"/>
        <rFont val="Geneva"/>
        <family val="0"/>
      </rPr>
      <t>3</t>
    </r>
  </si>
  <si>
    <r>
      <t>STYCKETORV/SOD PEAT</t>
    </r>
    <r>
      <rPr>
        <vertAlign val="superscript"/>
        <sz val="12"/>
        <rFont val="Geneva"/>
        <family val="0"/>
      </rPr>
      <t>3</t>
    </r>
  </si>
  <si>
    <r>
      <t>NATURGAS, BOSTÄDER/NATURAL GAS, RESIDENTIAL</t>
    </r>
    <r>
      <rPr>
        <vertAlign val="superscript"/>
        <sz val="12"/>
        <rFont val="Geneva"/>
        <family val="0"/>
      </rPr>
      <t>4</t>
    </r>
  </si>
  <si>
    <r>
      <t>NATURGAS, INDUSTRI/NATURAL GAS, INDUSTRY</t>
    </r>
    <r>
      <rPr>
        <vertAlign val="superscript"/>
        <sz val="12"/>
        <rFont val="Geneva"/>
        <family val="0"/>
      </rPr>
      <t>4</t>
    </r>
  </si>
  <si>
    <r>
      <t>ELVÄRME, VILLA/ ELECTRIC HEATING (DOMESTIC)</t>
    </r>
    <r>
      <rPr>
        <vertAlign val="superscript"/>
        <sz val="12"/>
        <rFont val="Geneva"/>
        <family val="0"/>
      </rPr>
      <t>5</t>
    </r>
  </si>
  <si>
    <r>
      <t>INDUSTRIEL/ELECTRICITY (INDUSTRIAL</t>
    </r>
    <r>
      <rPr>
        <vertAlign val="superscript"/>
        <sz val="12"/>
        <rFont val="Geneva"/>
        <family val="0"/>
      </rPr>
      <t>6</t>
    </r>
    <r>
      <rPr>
        <sz val="12"/>
        <rFont val="Geneva"/>
        <family val="0"/>
      </rPr>
      <t>)</t>
    </r>
  </si>
  <si>
    <r>
      <t>FJÄRRVÄRME/DISTRICT HEATING</t>
    </r>
    <r>
      <rPr>
        <vertAlign val="superscript"/>
        <sz val="12"/>
        <rFont val="Geneva"/>
        <family val="0"/>
      </rPr>
      <t>2</t>
    </r>
  </si>
  <si>
    <r>
      <t>Dollarkurs/Exchange rate, US dollar</t>
    </r>
    <r>
      <rPr>
        <vertAlign val="superscript"/>
        <sz val="12"/>
        <rFont val="Geneva"/>
        <family val="0"/>
      </rPr>
      <t>7</t>
    </r>
  </si>
  <si>
    <t>Tabell till fig. 12 och 15</t>
  </si>
  <si>
    <t>Note: Unless outherwise stated, prices and taxes for 1993 are for supplies for non-industrial use. VAT is included in district heating, domestic electric heating and natural gas for domestic use.</t>
  </si>
  <si>
    <r>
      <t>1 Källa: Svenska Petroliuminstitutet, Energimyndighetens bearbetning. Eldningsoljor utan ev. volymrabatter. Priset för Eo4 gällde t o m 1978 "normalsvavlig" olja och därefter "lågsvavlig" olja. Prisskillnaden var år 1979 58 kr/m</t>
    </r>
    <r>
      <rPr>
        <vertAlign val="superscript"/>
        <sz val="10"/>
        <rFont val="Geneva"/>
        <family val="0"/>
      </rPr>
      <t xml:space="preserve">3 </t>
    </r>
  </si>
  <si>
    <t>3 Source: Swedish Competition Authority, NUTEK (1992-1997) and Swedish Energy Agency (1998-). Moist content 45%. With effect from 1993, the price relates to sod peats, delivered</t>
  </si>
  <si>
    <t>4 Source: Eurostat. Residential electricity cost based on annual demand of 23,3 MWh. Industrial electricity cost based on annual demand of 11,63 GWh, 200 days and 1600 hours, calculations by the Swedish Energy Agency.</t>
  </si>
  <si>
    <t>5 Source: EN 17 SM, Statistics Sweden, calculations by the Swedish Energy Agency. Electricity certificate fee for year 2004; average fee for an annual consumer &lt; 50 000 kWh per year.</t>
  </si>
  <si>
    <t>Tabell till fig 37</t>
  </si>
  <si>
    <t>Löpande kommersiella energipriser i Sverige 1970–2004  (inkl. skatt), öre/kWh</t>
  </si>
  <si>
    <t>Actual commercial energy prices in Sweden 1970–2004  (taxes included), öre/kWh</t>
  </si>
  <si>
    <t>Tillförsel</t>
  </si>
  <si>
    <r>
      <t xml:space="preserve">Total slutlig användning uppdelat på </t>
    </r>
    <r>
      <rPr>
        <b/>
        <i/>
        <sz val="12"/>
        <rFont val="Geneva"/>
        <family val="0"/>
      </rPr>
      <t>sektorer</t>
    </r>
    <r>
      <rPr>
        <b/>
        <sz val="12"/>
        <rFont val="Geneva"/>
        <family val="0"/>
      </rPr>
      <t xml:space="preserve"> /</t>
    </r>
    <r>
      <rPr>
        <b/>
        <i/>
        <sz val="11"/>
        <rFont val="Geneva"/>
        <family val="0"/>
      </rPr>
      <t xml:space="preserve"> Total final use per sector</t>
    </r>
  </si>
  <si>
    <r>
      <t xml:space="preserve">Total slutlig användning uppdelat på </t>
    </r>
    <r>
      <rPr>
        <b/>
        <i/>
        <sz val="12"/>
        <rFont val="Geneva"/>
        <family val="0"/>
      </rPr>
      <t>energibärare</t>
    </r>
    <r>
      <rPr>
        <b/>
        <sz val="12"/>
        <rFont val="Geneva"/>
        <family val="0"/>
      </rPr>
      <t xml:space="preserve"> /</t>
    </r>
    <r>
      <rPr>
        <b/>
        <i/>
        <sz val="12"/>
        <rFont val="Geneva"/>
        <family val="0"/>
      </rPr>
      <t xml:space="preserve"> </t>
    </r>
    <r>
      <rPr>
        <b/>
        <i/>
        <sz val="11"/>
        <rFont val="Geneva"/>
        <family val="0"/>
      </rPr>
      <t>Total final use per energy carrier</t>
    </r>
  </si>
  <si>
    <t>Tabell till fig. 24</t>
  </si>
  <si>
    <t xml:space="preserve">  i löpande pris. Motorbränslen avser pumppriser. Idag är cirka 95 procent av bensinen 95 oktan låginblnadad med 5 procent etanol som har ett lägre energiinnehåll än ren bensin. Detta har inte tagits hänsyn till i beräkningarna.  </t>
  </si>
  <si>
    <r>
      <t xml:space="preserve">was for low-sulphur oil. 1979 price difference were 58 SEK/m3 in current prices, calculations by the Swedish Energy Agency. </t>
    </r>
    <r>
      <rPr>
        <sz val="10"/>
        <rFont val="Arial"/>
        <family val="2"/>
      </rPr>
      <t xml:space="preserve">Today about 95% of  the petrol are mixed with 5 % ethanol with lower thermal value then petrol. </t>
    </r>
  </si>
  <si>
    <t>Tabell till figur 38</t>
  </si>
  <si>
    <t>Global tillförsel av primärenergi, Mtoe</t>
  </si>
  <si>
    <t>Total world primary energy supply, Mtoe</t>
  </si>
  <si>
    <t>1994</t>
  </si>
  <si>
    <t>1995</t>
  </si>
  <si>
    <t>1996</t>
  </si>
  <si>
    <t>1997</t>
  </si>
  <si>
    <t>1998</t>
  </si>
  <si>
    <t>1999</t>
  </si>
  <si>
    <t>2000</t>
  </si>
  <si>
    <t>2001</t>
  </si>
  <si>
    <t>2002</t>
  </si>
  <si>
    <t>Kol</t>
  </si>
  <si>
    <t>Vattenkraft</t>
  </si>
  <si>
    <t>Source: BP Statistical Review of World Energy, June 2005</t>
  </si>
  <si>
    <t>Källa: BP Statistical Review of World Energy, Juni 2005</t>
  </si>
  <si>
    <t>Hydro power</t>
  </si>
  <si>
    <t>Tabell till figur 39</t>
  </si>
  <si>
    <t>Den regionala balansen för fossila bränslen 2004. Överskott respektive underskott 2004, Mtoe</t>
  </si>
  <si>
    <t>The regional balance for fossil fuels 2004, Mtoe</t>
  </si>
  <si>
    <t>Nordamerika</t>
  </si>
  <si>
    <t>Latinamerika</t>
  </si>
  <si>
    <t>Europa</t>
  </si>
  <si>
    <t>F.d. Sovjet</t>
  </si>
  <si>
    <t>Mellan Östern</t>
  </si>
  <si>
    <t>Afrika</t>
  </si>
  <si>
    <t>Asien inkl. Stilla havet</t>
  </si>
  <si>
    <t>Lagerförändring</t>
  </si>
  <si>
    <t>North America</t>
  </si>
  <si>
    <t>Latin America</t>
  </si>
  <si>
    <t>Europé</t>
  </si>
  <si>
    <t>Former USSR</t>
  </si>
  <si>
    <t>Africa</t>
  </si>
  <si>
    <t>Change in stocks</t>
  </si>
  <si>
    <t>Middle East</t>
  </si>
  <si>
    <t>Asia and Pacific</t>
  </si>
  <si>
    <t>Olja/Oil</t>
  </si>
  <si>
    <t>Gas/Gas</t>
  </si>
  <si>
    <t>Kol/Coal</t>
  </si>
  <si>
    <t>Anm. Tabellen visar skillnaden mellan produktion och konsumtion år 2004 i de olika regionerna.</t>
  </si>
  <si>
    <t xml:space="preserve">Note: The table shows the difference between production and consumption 2004 in different regions. </t>
  </si>
  <si>
    <t>Lagerförändringen beskriver den totala förändringen i världens totala lager.</t>
  </si>
  <si>
    <t>Change in stocks describes the total change in the total stocks of the world.</t>
  </si>
  <si>
    <t>Källa: BP Statistical review of world energy, June 2005</t>
  </si>
  <si>
    <t>Source: BP Statistical review of world energy, June 2005</t>
  </si>
  <si>
    <t>Tabell till figur 40</t>
  </si>
  <si>
    <t>Oljeprisutvecklingen för Europa  2002 - 2004, $/fat</t>
  </si>
  <si>
    <t>Oil price development for Europe 2002 - 2004, $/bl</t>
  </si>
  <si>
    <t>Brent råolja</t>
  </si>
  <si>
    <t>Brent Crude Oil</t>
  </si>
  <si>
    <t>Diesel</t>
  </si>
  <si>
    <t>Eldningsolja 0,2% svavel</t>
  </si>
  <si>
    <t>Gas Oil 0,2% sulphur</t>
  </si>
  <si>
    <t>Källa: CERA;  www.cera.com</t>
  </si>
  <si>
    <t>Source:  CERA;  www.cera.com</t>
  </si>
  <si>
    <t>Tabell till figur 41</t>
  </si>
  <si>
    <t>Importpris för naturgas, $/MBTU och $/fat råolja</t>
  </si>
  <si>
    <t>Import prices of natural gas, $/MBTU and $/bl crude oil</t>
  </si>
  <si>
    <t>Import till Tyskland</t>
  </si>
  <si>
    <t>Imports to Germany</t>
  </si>
  <si>
    <t>Import till USA</t>
  </si>
  <si>
    <t>Imports to USA</t>
  </si>
  <si>
    <t>Råoljepris</t>
  </si>
  <si>
    <t>Crude oil price</t>
  </si>
  <si>
    <t xml:space="preserve">Källa: IEA - Natural Gas Import Costs, June 2005 </t>
  </si>
  <si>
    <t xml:space="preserve">Source:  IEA - Natural Gas Import Costs, June 2005  </t>
  </si>
  <si>
    <r>
      <t>Kvartal</t>
    </r>
    <r>
      <rPr>
        <i/>
        <sz val="12"/>
        <rFont val="Geneva"/>
        <family val="0"/>
      </rPr>
      <t>/Quarter</t>
    </r>
  </si>
  <si>
    <t>Tabell till figur 42</t>
  </si>
  <si>
    <t>Industrins energianvändning i världen, Mtoe</t>
  </si>
  <si>
    <t>World energy use in industry, Mtoe</t>
  </si>
  <si>
    <t>1990</t>
  </si>
  <si>
    <t>1991</t>
  </si>
  <si>
    <t>1992</t>
  </si>
  <si>
    <t>1993</t>
  </si>
  <si>
    <t>Ntural gas</t>
  </si>
  <si>
    <t>Källa: IEA - Energy Balances of Non-OECD Countries, 2004 Edition</t>
  </si>
  <si>
    <t xml:space="preserve">Source:  IEA statistics – Energy Balances of Non-OECD Countries, 2004 Edition, </t>
  </si>
  <si>
    <t>Tabell till figur 43</t>
  </si>
  <si>
    <t>Transportsektorns energianvändning i världen, Mtoe</t>
  </si>
  <si>
    <t>World energy use in transports, Mtoe</t>
  </si>
  <si>
    <t>OECD</t>
  </si>
  <si>
    <t>F.d Sovjetunionen</t>
  </si>
  <si>
    <t>former Soviet Union</t>
  </si>
  <si>
    <t>Asien exkl. Kina</t>
  </si>
  <si>
    <t>Asia, China excluded</t>
  </si>
  <si>
    <t>Kina</t>
  </si>
  <si>
    <t>China</t>
  </si>
  <si>
    <t>Övriga</t>
  </si>
  <si>
    <t>Others</t>
  </si>
  <si>
    <t>Källa: IEA - Energy Balances of OECD Countries, 2004 Edition</t>
  </si>
  <si>
    <t xml:space="preserve">Source:  IEA statistics – Energy Balances of OECD Countries, 2004 Edition, </t>
  </si>
  <si>
    <t>Tabell till figur 44</t>
  </si>
  <si>
    <t>Hushålls- och servicesektorns energianvändning i världen, Mtoe</t>
  </si>
  <si>
    <t>World energy use in the residential and services sector, Mtoe</t>
  </si>
  <si>
    <t>Källa: IEA - Energy Balances of OECD Countries, 2005 Edition</t>
  </si>
  <si>
    <t xml:space="preserve">Source:  IEA statistics – Energy Balances of OECD Countries, 2005 Edition, </t>
  </si>
  <si>
    <t>Tabell till figur 45</t>
  </si>
  <si>
    <t>Elproduktion i världen efter produktionsslag, TWh</t>
  </si>
  <si>
    <t>World power generation by energy resource, TWh</t>
  </si>
  <si>
    <t>Övrigt</t>
  </si>
  <si>
    <t>Other</t>
  </si>
  <si>
    <t>Tabell till figur 46</t>
  </si>
  <si>
    <t>Regional elproduktion i världen, TWh</t>
  </si>
  <si>
    <t>World power generation by region, TWh</t>
  </si>
  <si>
    <t>Asia China excluded</t>
  </si>
  <si>
    <t>Tabell till figur 47</t>
  </si>
  <si>
    <t>Energitillförsel i Nordamerika, TWh</t>
  </si>
  <si>
    <t>Total primary energy supply in North America, TWh</t>
  </si>
  <si>
    <t>Förnybart</t>
  </si>
  <si>
    <t>Renewables</t>
  </si>
  <si>
    <t>Tabell till figur 48</t>
  </si>
  <si>
    <t>Energitillförsel i EU-15, Mtoe</t>
  </si>
  <si>
    <t>Total primary energy supply in EU-15, Mtoe</t>
  </si>
  <si>
    <t>Elimport m.m.</t>
  </si>
  <si>
    <t>Imports of electricity etc.</t>
  </si>
  <si>
    <t>Tabell till figur 49</t>
  </si>
  <si>
    <t>Energitillförsel i Ryssland och OSS, Mtoe</t>
  </si>
  <si>
    <t>Total primary energy supply in Russia and CIS, Mtoe</t>
  </si>
  <si>
    <t>Tabell till figur 50</t>
  </si>
  <si>
    <t>Energianvändning i Ryssland och OSS, Mtoe</t>
  </si>
  <si>
    <t>Total final energy consumption for Russia and CIS, Mtoe</t>
  </si>
  <si>
    <t>Transports</t>
  </si>
  <si>
    <t>Residential, service etc.</t>
  </si>
  <si>
    <t>Tabell till figur 51</t>
  </si>
  <si>
    <t>Energitillförsel i Kina, Mtoe</t>
  </si>
  <si>
    <t>Total primary energy supply in China, Mtoe</t>
  </si>
  <si>
    <t>Tabell till figur 52</t>
  </si>
  <si>
    <t>Energianvändning i Kina, Mtoe</t>
  </si>
  <si>
    <t>Total final energy consumption in China, Mtoe</t>
  </si>
  <si>
    <t>Svensk import och export av svaveloxider och kväveoxider, 2000</t>
  </si>
  <si>
    <t>Swedish import and export of oxidized sulphur and oxidized nitrogen, 2000</t>
  </si>
  <si>
    <t>Ryssland / Russia</t>
  </si>
  <si>
    <t>Källa:</t>
  </si>
  <si>
    <t>Grunddata från:Transboundary acidification and eutrophication and ground-level ozone in Europe. EMEP Status Report 1/2003, Det norske meteorologiske institutt.</t>
  </si>
  <si>
    <t>Source:</t>
  </si>
  <si>
    <t>Data from:Transboundary acidification and eutrophication and ground-level ozone in Europe. EMEP Status Report 1/2003, The Norwegian Meteorological Institute.</t>
  </si>
  <si>
    <t>Bearbetning av Claes Bernes, Naturvårdsverket.</t>
  </si>
  <si>
    <t>Data processed by Cleas Bernes, Swedish Environmental Protection Agency</t>
  </si>
  <si>
    <t>Tabell till figur 53</t>
  </si>
  <si>
    <r>
      <t>SO</t>
    </r>
    <r>
      <rPr>
        <b/>
        <vertAlign val="subscript"/>
        <sz val="12"/>
        <rFont val="Arial"/>
        <family val="0"/>
      </rPr>
      <t>2</t>
    </r>
    <r>
      <rPr>
        <b/>
        <sz val="12"/>
        <rFont val="Arial"/>
        <family val="0"/>
      </rPr>
      <t xml:space="preserve"> Import</t>
    </r>
  </si>
  <si>
    <r>
      <t>SO</t>
    </r>
    <r>
      <rPr>
        <b/>
        <vertAlign val="subscript"/>
        <sz val="12"/>
        <rFont val="Arial"/>
        <family val="0"/>
      </rPr>
      <t>2</t>
    </r>
    <r>
      <rPr>
        <b/>
        <sz val="12"/>
        <rFont val="Arial"/>
        <family val="0"/>
      </rPr>
      <t xml:space="preserve"> Export</t>
    </r>
  </si>
  <si>
    <r>
      <t>NO</t>
    </r>
    <r>
      <rPr>
        <b/>
        <vertAlign val="subscript"/>
        <sz val="12"/>
        <rFont val="Arial"/>
        <family val="0"/>
      </rPr>
      <t>2</t>
    </r>
    <r>
      <rPr>
        <b/>
        <sz val="12"/>
        <rFont val="Arial"/>
        <family val="0"/>
      </rPr>
      <t xml:space="preserve"> Import</t>
    </r>
  </si>
  <si>
    <r>
      <t>NO</t>
    </r>
    <r>
      <rPr>
        <b/>
        <vertAlign val="subscript"/>
        <sz val="12"/>
        <rFont val="Arial"/>
        <family val="0"/>
      </rPr>
      <t>2</t>
    </r>
    <r>
      <rPr>
        <b/>
        <sz val="12"/>
        <rFont val="Arial"/>
        <family val="0"/>
      </rPr>
      <t xml:space="preserve"> Export</t>
    </r>
  </si>
  <si>
    <r>
      <t>Benelux /</t>
    </r>
    <r>
      <rPr>
        <i/>
        <sz val="12"/>
        <rFont val="Arial"/>
        <family val="0"/>
      </rPr>
      <t xml:space="preserve"> Benelux</t>
    </r>
  </si>
  <si>
    <r>
      <t xml:space="preserve">Danmark / </t>
    </r>
    <r>
      <rPr>
        <i/>
        <sz val="12"/>
        <rFont val="Arial"/>
        <family val="0"/>
      </rPr>
      <t>Denmark</t>
    </r>
  </si>
  <si>
    <r>
      <t xml:space="preserve">Finland / </t>
    </r>
    <r>
      <rPr>
        <i/>
        <sz val="12"/>
        <rFont val="Arial"/>
        <family val="0"/>
      </rPr>
      <t>Finland</t>
    </r>
  </si>
  <si>
    <r>
      <t xml:space="preserve">Frankrike / </t>
    </r>
    <r>
      <rPr>
        <i/>
        <sz val="12"/>
        <rFont val="Arial"/>
        <family val="0"/>
      </rPr>
      <t>France</t>
    </r>
  </si>
  <si>
    <r>
      <t xml:space="preserve">Baltikum / </t>
    </r>
    <r>
      <rPr>
        <i/>
        <sz val="12"/>
        <rFont val="Arial"/>
        <family val="0"/>
      </rPr>
      <t>Baltic states</t>
    </r>
  </si>
  <si>
    <r>
      <t xml:space="preserve">Norge / </t>
    </r>
    <r>
      <rPr>
        <i/>
        <sz val="12"/>
        <rFont val="Arial"/>
        <family val="0"/>
      </rPr>
      <t>Norway</t>
    </r>
  </si>
  <si>
    <r>
      <t xml:space="preserve">Polen / </t>
    </r>
    <r>
      <rPr>
        <i/>
        <sz val="12"/>
        <rFont val="Arial"/>
        <family val="0"/>
      </rPr>
      <t>Poland</t>
    </r>
  </si>
  <si>
    <r>
      <t xml:space="preserve">Rumänien / </t>
    </r>
    <r>
      <rPr>
        <i/>
        <sz val="12"/>
        <rFont val="Arial"/>
        <family val="0"/>
      </rPr>
      <t>Romania</t>
    </r>
  </si>
  <si>
    <r>
      <t xml:space="preserve">Storbritannien / </t>
    </r>
    <r>
      <rPr>
        <i/>
        <sz val="12"/>
        <rFont val="Arial"/>
        <family val="0"/>
      </rPr>
      <t>UK</t>
    </r>
  </si>
  <si>
    <r>
      <t xml:space="preserve">Spanien / </t>
    </r>
    <r>
      <rPr>
        <i/>
        <sz val="12"/>
        <rFont val="Arial"/>
        <family val="0"/>
      </rPr>
      <t>Spain</t>
    </r>
  </si>
  <si>
    <r>
      <t xml:space="preserve">Sverige / </t>
    </r>
    <r>
      <rPr>
        <i/>
        <sz val="12"/>
        <rFont val="Arial"/>
        <family val="0"/>
      </rPr>
      <t>Sweden</t>
    </r>
  </si>
  <si>
    <r>
      <t xml:space="preserve">Tjeckien / </t>
    </r>
    <r>
      <rPr>
        <i/>
        <sz val="12"/>
        <rFont val="Arial"/>
        <family val="0"/>
      </rPr>
      <t>Czech rep.</t>
    </r>
  </si>
  <si>
    <r>
      <t>Tyskland /</t>
    </r>
    <r>
      <rPr>
        <i/>
        <sz val="12"/>
        <rFont val="Arial"/>
        <family val="0"/>
      </rPr>
      <t xml:space="preserve"> Germany</t>
    </r>
  </si>
  <si>
    <r>
      <t xml:space="preserve">Ukraina / </t>
    </r>
    <r>
      <rPr>
        <i/>
        <sz val="12"/>
        <rFont val="Arial"/>
        <family val="0"/>
      </rPr>
      <t>Ukraine</t>
    </r>
  </si>
  <si>
    <r>
      <t xml:space="preserve">Ungern / </t>
    </r>
    <r>
      <rPr>
        <i/>
        <sz val="12"/>
        <rFont val="Arial"/>
        <family val="0"/>
      </rPr>
      <t>Hungary</t>
    </r>
  </si>
  <si>
    <r>
      <t xml:space="preserve">Övr. länder / </t>
    </r>
    <r>
      <rPr>
        <i/>
        <sz val="12"/>
        <rFont val="Arial"/>
        <family val="0"/>
      </rPr>
      <t>Other countries</t>
    </r>
  </si>
  <si>
    <r>
      <t xml:space="preserve">Till hav / </t>
    </r>
    <r>
      <rPr>
        <i/>
        <sz val="12"/>
        <rFont val="Arial"/>
        <family val="0"/>
      </rPr>
      <t>To the sea</t>
    </r>
  </si>
  <si>
    <r>
      <t>Totalt /</t>
    </r>
    <r>
      <rPr>
        <b/>
        <i/>
        <sz val="12"/>
        <rFont val="Arial"/>
        <family val="0"/>
      </rPr>
      <t xml:space="preserve"> Total</t>
    </r>
  </si>
  <si>
    <t xml:space="preserve">Industriprocesser </t>
  </si>
  <si>
    <t xml:space="preserve">Industrial processes </t>
  </si>
  <si>
    <t>Totalt, exklusive internationell bunkring</t>
  </si>
  <si>
    <t>Total, excluding international bunkers</t>
  </si>
  <si>
    <t>3 Inklusive jordbruk, skogsbruk och fiske</t>
  </si>
  <si>
    <t>3 Including agriculture, forestry and fishing</t>
  </si>
  <si>
    <t>Anm. Beräkningsmetoden för utsläpp till luft har setts över av SNV och SCB. Reviderade uppgifter för samtliga år jämfört</t>
  </si>
  <si>
    <t>med tidigare upplaga</t>
  </si>
  <si>
    <t xml:space="preserve"> Källa: Sveriges rapportering till FN:s luftvårdskonvention, Naturvårdsverket 2005, bearbetningar Statens Energimyndighet</t>
  </si>
  <si>
    <t>Source: Swedens reporting to the UN CLRTAP, Swedish Environmental Agency 2005, Processed by Swedish Energy Agency</t>
  </si>
  <si>
    <r>
      <t xml:space="preserve">   Förbränning i industrin</t>
    </r>
    <r>
      <rPr>
        <vertAlign val="superscript"/>
        <sz val="12"/>
        <rFont val="Geneva"/>
        <family val="0"/>
      </rPr>
      <t>1</t>
    </r>
  </si>
  <si>
    <t xml:space="preserve">   Industry</t>
  </si>
  <si>
    <t xml:space="preserve">   Transporter</t>
  </si>
  <si>
    <t xml:space="preserve">   Transport</t>
  </si>
  <si>
    <r>
      <t xml:space="preserve">   Bostäder och sevice m.m. </t>
    </r>
    <r>
      <rPr>
        <vertAlign val="superscript"/>
        <sz val="12"/>
        <rFont val="Geneva"/>
        <family val="0"/>
      </rPr>
      <t>3</t>
    </r>
  </si>
  <si>
    <r>
      <t xml:space="preserve">   Residential, service, e.t.c. </t>
    </r>
    <r>
      <rPr>
        <i/>
        <vertAlign val="superscript"/>
        <sz val="11"/>
        <rFont val="Geneva"/>
        <family val="0"/>
      </rPr>
      <t>3</t>
    </r>
  </si>
  <si>
    <r>
      <t xml:space="preserve">   Förbränning i el- gas- och värmeverk m.m.</t>
    </r>
    <r>
      <rPr>
        <vertAlign val="superscript"/>
        <sz val="12"/>
        <rFont val="Geneva"/>
        <family val="0"/>
      </rPr>
      <t>2</t>
    </r>
  </si>
  <si>
    <r>
      <t xml:space="preserve">   Electricity and district heating </t>
    </r>
    <r>
      <rPr>
        <i/>
        <vertAlign val="superscript"/>
        <sz val="11"/>
        <rFont val="Geneva"/>
        <family val="0"/>
      </rPr>
      <t>2</t>
    </r>
  </si>
  <si>
    <t xml:space="preserve">   Diffusa utsläpp</t>
  </si>
  <si>
    <t xml:space="preserve">   Fugitive emissions from fuels</t>
  </si>
  <si>
    <t>1 Including electricity production from industry and waste incineration</t>
  </si>
  <si>
    <t>Tabell till figur 54</t>
  </si>
  <si>
    <r>
      <t>Utsläpp av svaveldioxid (SO</t>
    </r>
    <r>
      <rPr>
        <b/>
        <vertAlign val="subscript"/>
        <sz val="12"/>
        <rFont val="Geneva"/>
        <family val="0"/>
      </rPr>
      <t>2</t>
    </r>
    <r>
      <rPr>
        <b/>
        <sz val="12"/>
        <rFont val="Geneva"/>
        <family val="0"/>
      </rPr>
      <t>) i Sverige 1990–2003, 1000 ton</t>
    </r>
  </si>
  <si>
    <r>
      <t>Emission of sulphur dioxide (SO</t>
    </r>
    <r>
      <rPr>
        <b/>
        <i/>
        <vertAlign val="subscript"/>
        <sz val="12"/>
        <rFont val="Geneva"/>
        <family val="0"/>
      </rPr>
      <t>2</t>
    </r>
    <r>
      <rPr>
        <b/>
        <i/>
        <sz val="12"/>
        <rFont val="Geneva"/>
        <family val="0"/>
      </rPr>
      <t>) in Sweden 1990-2003, 1000 tonnes</t>
    </r>
  </si>
  <si>
    <t>2 inklusive koksverk och oljeraffinaderier</t>
  </si>
  <si>
    <t>2 including coke and refineries</t>
  </si>
  <si>
    <t>3 inklusive jordbruk, skogsbruk och fiske</t>
  </si>
  <si>
    <t>3 Inlcuding agriculture, forestry and fishing</t>
  </si>
  <si>
    <t>Källa:  Sveriges rapportering till FN:s luftvårdskonvention, Naturvårdsverket 2005, bearbetningar Statens Energimyndighet</t>
  </si>
  <si>
    <t>Source: Swedens report to the UN CLRTAP, Swedish Environmental Protection Agency 2005, Data processed by Swedish Energy Agency</t>
  </si>
  <si>
    <r>
      <t xml:space="preserve">   Förbränning i el- gas- och värmeverk m.m. </t>
    </r>
    <r>
      <rPr>
        <vertAlign val="superscript"/>
        <sz val="12"/>
        <rFont val="Geneva"/>
        <family val="0"/>
      </rPr>
      <t>2</t>
    </r>
  </si>
  <si>
    <r>
      <t xml:space="preserve">   Electricity and district heating etc. </t>
    </r>
    <r>
      <rPr>
        <i/>
        <vertAlign val="superscript"/>
        <sz val="11"/>
        <rFont val="Geneva"/>
        <family val="0"/>
      </rPr>
      <t>2</t>
    </r>
  </si>
  <si>
    <t>2 m.m. = koksverk och olheraffinaderier</t>
  </si>
  <si>
    <t>2 etc. = coke and refineries</t>
  </si>
  <si>
    <t>Note. Details are revised compared to earlier editions.</t>
  </si>
  <si>
    <t>med tidigare upplaga.</t>
  </si>
  <si>
    <t>Tabell till figur 55</t>
  </si>
  <si>
    <r>
      <t>Utsläpp av kväveoxider (räknat som NO</t>
    </r>
    <r>
      <rPr>
        <b/>
        <vertAlign val="subscript"/>
        <sz val="12"/>
        <rFont val="Geneva"/>
        <family val="0"/>
      </rPr>
      <t>2</t>
    </r>
    <r>
      <rPr>
        <b/>
        <sz val="12"/>
        <rFont val="Geneva"/>
        <family val="0"/>
      </rPr>
      <t>) i Sverige 1990–2003, 1000 ton</t>
    </r>
  </si>
  <si>
    <r>
      <t>Emission of oxides of nitrogen (NO</t>
    </r>
    <r>
      <rPr>
        <b/>
        <i/>
        <vertAlign val="subscript"/>
        <sz val="12"/>
        <rFont val="Geneva"/>
        <family val="0"/>
      </rPr>
      <t>2</t>
    </r>
    <r>
      <rPr>
        <b/>
        <i/>
        <sz val="12"/>
        <rFont val="Geneva"/>
        <family val="0"/>
      </rPr>
      <t>) in Sweden 1990–2003, 1000 tonnes</t>
    </r>
  </si>
  <si>
    <t>Nominellt pris1</t>
  </si>
  <si>
    <t>Nominal price</t>
  </si>
  <si>
    <t>Realt pris2</t>
  </si>
  <si>
    <t>Real price</t>
  </si>
  <si>
    <t>1) På grund av revidering på Bp har tidsserien reviderats tillbaka till och med år 1984.</t>
  </si>
  <si>
    <t>Löpande nominella och reala priser på lätt råolja, 1970–2004, dollar per fat</t>
  </si>
  <si>
    <t>Current nominal and real prices of light crude oil, 1970–2004, dollars per barrel</t>
  </si>
  <si>
    <t>Source: Statistics Sweden, Statistical notices EN 20.</t>
  </si>
  <si>
    <t>Use of steam coal in Sweden 1985–2004, 1000 tonnes</t>
  </si>
  <si>
    <r>
      <t>Industrial processes etc</t>
    </r>
    <r>
      <rPr>
        <i/>
        <vertAlign val="superscript"/>
        <sz val="11"/>
        <rFont val="Geneva"/>
        <family val="0"/>
      </rPr>
      <t>3</t>
    </r>
  </si>
  <si>
    <t>Källa: SBC, Energimyndighetens bearbetning</t>
  </si>
  <si>
    <t>Exklusive elpannor</t>
  </si>
  <si>
    <t>Excluding electric boilers</t>
  </si>
  <si>
    <t>Olja</t>
  </si>
  <si>
    <t>Petrol</t>
  </si>
  <si>
    <t>Diesel/Eo1</t>
  </si>
  <si>
    <t>Diesel/gas oil</t>
  </si>
  <si>
    <t>Bunkers oils</t>
  </si>
  <si>
    <t>Eo 2–5</t>
  </si>
  <si>
    <t>Medium/heavy fuel oils</t>
  </si>
  <si>
    <t>Aviation fuels etc</t>
  </si>
  <si>
    <t>Naturgas inkl gasol</t>
  </si>
  <si>
    <t>Natural gas, including LPG</t>
  </si>
  <si>
    <t>Ethanol</t>
  </si>
  <si>
    <t>Transport</t>
  </si>
  <si>
    <t>Fjärrvärme, raffinaderier</t>
  </si>
  <si>
    <t>District heating, refineries</t>
  </si>
  <si>
    <t>Distributionsförluster</t>
  </si>
  <si>
    <t>Distribution losses</t>
  </si>
  <si>
    <t>Total anv netto</t>
  </si>
  <si>
    <t>Total net use</t>
  </si>
  <si>
    <t>Wind power (from 1997)</t>
  </si>
  <si>
    <t>Kärnkraft</t>
  </si>
  <si>
    <t>Nuclear power</t>
  </si>
  <si>
    <t>Kraftvärme i industrin</t>
  </si>
  <si>
    <t>Industrial back-pressure power</t>
  </si>
  <si>
    <t>Kraftvärme</t>
  </si>
  <si>
    <t>Combined heat and power</t>
  </si>
  <si>
    <t>Kondenskraft</t>
  </si>
  <si>
    <t>Cold condensing power</t>
  </si>
  <si>
    <t>Gasturbiner</t>
  </si>
  <si>
    <t>Gas turbines</t>
  </si>
  <si>
    <t>Total nettoproduktion</t>
  </si>
  <si>
    <t>Total net production</t>
  </si>
  <si>
    <t>Import minus export</t>
  </si>
  <si>
    <t>Antal verk (st)</t>
  </si>
  <si>
    <t>No, of wind power plants</t>
  </si>
  <si>
    <t>Installerad effekt (MW)</t>
  </si>
  <si>
    <t>Installed capacity (MW)</t>
  </si>
  <si>
    <t>Oil</t>
  </si>
  <si>
    <t>LPG</t>
  </si>
  <si>
    <t>Natural gas</t>
  </si>
  <si>
    <t>Biobränslen</t>
  </si>
  <si>
    <t>Biofuels</t>
  </si>
  <si>
    <t>Kol inkl koks- och masugnsgas</t>
  </si>
  <si>
    <t>Coal, coke-oven gas, blast-furnace gas</t>
  </si>
  <si>
    <t>Danmark</t>
  </si>
  <si>
    <t>Finland</t>
  </si>
  <si>
    <t>Norge</t>
  </si>
  <si>
    <t>Tyskland</t>
  </si>
  <si>
    <t>Sverige</t>
  </si>
  <si>
    <t>Island</t>
  </si>
  <si>
    <t xml:space="preserve">Kanada </t>
  </si>
  <si>
    <t>USA</t>
  </si>
  <si>
    <t>Schweiz</t>
  </si>
  <si>
    <t>Frankrike</t>
  </si>
  <si>
    <t>Japan</t>
  </si>
  <si>
    <t>Belgien</t>
  </si>
  <si>
    <t>Storbritannien</t>
  </si>
  <si>
    <t>Spanien</t>
  </si>
  <si>
    <t>Nederländerna</t>
  </si>
  <si>
    <t>Italien</t>
  </si>
  <si>
    <t>OECD totalt</t>
  </si>
  <si>
    <t>Iceland</t>
  </si>
  <si>
    <t>Norway</t>
  </si>
  <si>
    <t>Canada</t>
  </si>
  <si>
    <t>Sweden</t>
  </si>
  <si>
    <t>Switzerland</t>
  </si>
  <si>
    <t>Denmark</t>
  </si>
  <si>
    <t>Belgium</t>
  </si>
  <si>
    <t>Germany</t>
  </si>
  <si>
    <t>France</t>
  </si>
  <si>
    <t>Spain</t>
  </si>
  <si>
    <t>Netherlands</t>
  </si>
  <si>
    <t>Italy</t>
  </si>
  <si>
    <t>OECD total</t>
  </si>
  <si>
    <t>Fossilkraft</t>
  </si>
  <si>
    <t>Biobränsle och avfall</t>
  </si>
  <si>
    <t>Biofuel and waste</t>
  </si>
  <si>
    <t>Total bruttoproduktion</t>
  </si>
  <si>
    <t>Total gross power production</t>
  </si>
  <si>
    <t>Import–Export</t>
  </si>
  <si>
    <t>Total elanvändning</t>
  </si>
  <si>
    <t>Total electricity use</t>
  </si>
  <si>
    <t>Residential, service etc</t>
  </si>
  <si>
    <t>Slutlig användning</t>
  </si>
  <si>
    <t>Final use</t>
  </si>
  <si>
    <t>Losses</t>
  </si>
  <si>
    <t xml:space="preserve">Total användning </t>
  </si>
  <si>
    <t>Energikol inkl hyttgas</t>
  </si>
  <si>
    <t>Elpannor</t>
  </si>
  <si>
    <t>Electric boilers</t>
  </si>
  <si>
    <t>Värmepumpar</t>
  </si>
  <si>
    <t>Heat pumps</t>
  </si>
  <si>
    <t>Spillvärme m m</t>
  </si>
  <si>
    <t>Waste heat</t>
  </si>
  <si>
    <t>Total tillförsel</t>
  </si>
  <si>
    <t>Borås (Borås Energi AB)</t>
  </si>
  <si>
    <t>Eskilstuna (Eskilstuna Energi &amp; Miljö AB)</t>
  </si>
  <si>
    <t>Gävle (Gävle Energi AB)</t>
  </si>
  <si>
    <t>Göteborg (Göteborg Energi AB)</t>
  </si>
  <si>
    <t>Halmstad (Energiverken i Halmstad AB)</t>
  </si>
  <si>
    <t>Helsingborg (Öresundskraft AB)</t>
  </si>
  <si>
    <t>Insatt bränsle för elproduktion, 1983-2004, GWh</t>
  </si>
  <si>
    <t>Supply of fuel in electricity production, 1983-2004, GWh</t>
  </si>
  <si>
    <t>Elproduktion (GWh)</t>
  </si>
  <si>
    <t>Energy production (GWh)</t>
  </si>
  <si>
    <t>Vindkraftens utveckling 1982–2004</t>
  </si>
  <si>
    <t>Wind power production, 1982–2004</t>
  </si>
  <si>
    <t>Källa: Elforsk, Energimyndighetens bearbetning</t>
  </si>
  <si>
    <t>United Kingdom</t>
  </si>
  <si>
    <t>Vattenkraft m m</t>
  </si>
  <si>
    <t>Hydro power etc,</t>
  </si>
  <si>
    <t>Anm. I vattenkraft m m. ingår vindkraft, solel och geotermisk el.</t>
  </si>
  <si>
    <t>Note. The figures for hydro power etc. include wind power, solar electricity and geothermal electricity.</t>
  </si>
  <si>
    <t>Fossil-fuelled power</t>
  </si>
  <si>
    <t>Elproduktion per invånare med relativ fördelning på kraftslag år 2003 kWh/invånare</t>
  </si>
  <si>
    <t>Specific electricity production per inhabitant with breakdown by power source, 2003, kWh/person</t>
  </si>
  <si>
    <t>Källa: Electricity information 2005 IEA/OECD</t>
  </si>
  <si>
    <t>Source: Electricity information 2005 IEA/OECD</t>
  </si>
  <si>
    <t>Användning av fjärrvärme 1970–2004, TWh</t>
  </si>
  <si>
    <t>Use of district heating 1970–2004, TWh</t>
  </si>
  <si>
    <t>Coal, including coke oven gas, b-f gas</t>
  </si>
  <si>
    <t>Tillförd energi i fjärrvärme uppdelat på energibärare 1970–2004, TWh</t>
  </si>
  <si>
    <t>Energy input for district heating 1970–2004, TWh</t>
  </si>
  <si>
    <t>Biobränslen, avfall, torv m m</t>
  </si>
  <si>
    <t>Biofuels, waste, peat etc,</t>
  </si>
  <si>
    <t>Kalmar (Kalmar Energi Värme AB)</t>
  </si>
  <si>
    <t>Skellefteå (Skellefteå Kraft AB)</t>
  </si>
  <si>
    <t>Södertälje (Telge Energinät AB)</t>
  </si>
  <si>
    <t>Uppsala (Vattenfall Värme)</t>
  </si>
  <si>
    <t>Värden i kursiv stil svarar mot 2003 års uppgift, då uppgift för år 2004 saknas.</t>
  </si>
  <si>
    <t>Values in italics are the same as 2003 due to a lack of 2004 data.</t>
  </si>
  <si>
    <r>
      <t xml:space="preserve">Tätort (Leverantör), </t>
    </r>
    <r>
      <rPr>
        <b/>
        <i/>
        <sz val="12"/>
        <rFont val="Geneva"/>
        <family val="0"/>
      </rPr>
      <t>supplier</t>
    </r>
  </si>
  <si>
    <t>Malmö/Kungsbacka (Sydkraft Värme Syd AB) E.ON</t>
  </si>
  <si>
    <t>Norrköping (Sydkraft ÖstVärme AB) E.ON</t>
  </si>
  <si>
    <t>Örebro (Sydkraft MälarVärme AB) E.ON</t>
  </si>
  <si>
    <t>Levererad fjärrkyla, 1992–2004, GWh</t>
  </si>
  <si>
    <t>Supply of district cooling, 1992–2004, GWh</t>
  </si>
  <si>
    <t>Huddinge/Botkyrka/Salem (Södertörns Fjärrvärmeaktiebolag)</t>
  </si>
  <si>
    <t>Tabell till figur 30</t>
  </si>
  <si>
    <t xml:space="preserve"> Användning av oljeprodukter i Sverige, inklusive utrikes sjöfart, 1970-2004, miljoner m3</t>
  </si>
  <si>
    <t>Use of oil products in Sweden, including international bunkers, 1970-2004, million m3</t>
  </si>
  <si>
    <t>Source: Statistics Sweden, Statistical Notices 401 and the National Energy Administration.</t>
  </si>
  <si>
    <t xml:space="preserve">Anm. I och med det svenska EU-inträdet 1995, insamlades underlaget till den svenska utrikeshandelsstatistiken </t>
  </si>
  <si>
    <t xml:space="preserve">för varor på ett nytt sätt vad gäller handeln med EU-länder. Omläggningen påverkar indirekt även statistiken över </t>
  </si>
  <si>
    <t xml:space="preserve">handeln med icka EU-länder, vilket innebär att uppgifterna inte är helt jämförbara med siffrorna för tidigare år. </t>
  </si>
  <si>
    <t>exports to EU countries in now collected in a different way. The change also indirectly affects the collection of statistics</t>
  </si>
  <si>
    <t>that year are more reliable than those for 1995 and 1996.</t>
  </si>
  <si>
    <t xml:space="preserve"> with non-EU countries, which means that post-1995 figures are nor fully comparable with those for earlier years. With effect from 1997, </t>
  </si>
  <si>
    <t>Den svenska nettoimporten av råolja och oljeprodukter i miljoner ton fördelade på ursprungsländer 1972–2004</t>
  </si>
  <si>
    <t>Swedish net import of crude oil and petroleum products, by country of origin (million tonnes) 1972–2004</t>
  </si>
  <si>
    <t>Jönköping (Jönköping Energi AB)</t>
  </si>
  <si>
    <t>Karlshamn (Karlshamn Energi AB)</t>
  </si>
  <si>
    <t>Karlskrona (Karlskrona AB, Affärsverken)</t>
  </si>
  <si>
    <t>Linköping (Tekniska Verken i Linköping AB)</t>
  </si>
  <si>
    <t>Lund (Lunds Energi AB)</t>
  </si>
  <si>
    <t>Norrtälje (Norrtälje Energi AB)</t>
  </si>
  <si>
    <t>Ronneby (Ronneby Miljö &amp; Teknik AB)</t>
  </si>
  <si>
    <t>Sollentuna (Sollentuna Energi AB)</t>
  </si>
  <si>
    <t>Solna/Sundbyberg (Norrenergi AB)</t>
  </si>
  <si>
    <t>Stockholm/Nacka (Fortum Värme AB)</t>
  </si>
  <si>
    <t>Umeå (Umeå Energi AB)</t>
  </si>
  <si>
    <t>Västerås (Mälarenergi AB)</t>
  </si>
  <si>
    <t>Örnsköldsvik (Övik Energi AB)</t>
  </si>
  <si>
    <t>Östersund (Jämtkraft AB)</t>
  </si>
  <si>
    <t>Antal kunder</t>
  </si>
  <si>
    <t>Number of subscribers</t>
  </si>
  <si>
    <t>Källa: Svensk Fjärrvärme</t>
  </si>
  <si>
    <t>Source: Swedish District Heating Association</t>
  </si>
  <si>
    <t>Import av råolja</t>
  </si>
  <si>
    <t>Import of crude oil</t>
  </si>
  <si>
    <t>från</t>
  </si>
  <si>
    <t>Saudiarabien</t>
  </si>
  <si>
    <t>from</t>
  </si>
  <si>
    <t>Saudi Arabia</t>
  </si>
  <si>
    <t>Övriga Mellanöstern</t>
  </si>
  <si>
    <t>Other Middle East countries</t>
  </si>
  <si>
    <t>Övriga OPEC-länder</t>
  </si>
  <si>
    <t>Other OPEC countries</t>
  </si>
  <si>
    <t>Nordsjön</t>
  </si>
  <si>
    <t>North Sea</t>
  </si>
  <si>
    <t>Övriga länder</t>
  </si>
  <si>
    <t>Other countries</t>
  </si>
  <si>
    <t>Oljeprodukter (netto import)</t>
  </si>
  <si>
    <t>Refinery products (net import)</t>
  </si>
  <si>
    <t>Källa: SCB, blankett 401 och Energimyndigheten</t>
  </si>
  <si>
    <t>Från och med 1997 inhämtas underlaget direkt från oljebolagen till SCB, vilket innebär att statistiken är mer tillförlitlig jämfört med åren 1995 och 1996.</t>
  </si>
  <si>
    <t xml:space="preserve">Note: As a result of Sweden´s membership of the EU from 1995, data for Swedish foreign trade in tangible </t>
  </si>
  <si>
    <t xml:space="preserve">information is supplied directly by the oil companies to Statistics Sweden, which means that foreign trade statistics from </t>
  </si>
  <si>
    <t>Eldningsolja 2-5</t>
  </si>
  <si>
    <t>Medium-heavy fuel oils</t>
  </si>
  <si>
    <t>Eldningsolja 1</t>
  </si>
  <si>
    <t>Gas oil</t>
  </si>
  <si>
    <t>Dieselolja</t>
  </si>
  <si>
    <t>Diesel oil</t>
  </si>
  <si>
    <t>Flygbränsle</t>
  </si>
  <si>
    <t>Aviation fuels</t>
  </si>
  <si>
    <t>Källa: Energimyndighetens bearbetning av EN 20 SM. SCB.</t>
  </si>
  <si>
    <t>Source: Statistics Sweden, EN 20 SM. Calculations by the Swedish Energy Agency</t>
  </si>
  <si>
    <t>Anm. (1970-1975) avser Dubaiolja och (1976-) avser Brentolja. Basår är 1990.</t>
  </si>
  <si>
    <t>Note: (1970-1975) refers to Dubai oil and (1976-) refers to Brent oil. Base year is 1990.</t>
  </si>
  <si>
    <t>Source: www.bpamoco.com and The World Bank</t>
  </si>
  <si>
    <t>1) Due to revision of statistics at Bp the timeseries has been revised back to 1984.</t>
  </si>
  <si>
    <t>2) Global real prices deflated with MUV-index from The World Bank.</t>
  </si>
  <si>
    <t>Värmeverk</t>
  </si>
  <si>
    <t>Heating plants</t>
  </si>
  <si>
    <t>Kraftvärmeverk</t>
  </si>
  <si>
    <t>Combined heat and power stations</t>
  </si>
  <si>
    <t>EU-15 totalt</t>
  </si>
  <si>
    <t>EU-15 total</t>
  </si>
  <si>
    <t>i.u.</t>
  </si>
  <si>
    <t>no data</t>
  </si>
  <si>
    <t>Handelsträdgård</t>
  </si>
  <si>
    <t>Horticulture</t>
  </si>
  <si>
    <t>Källa: SCB; Statistiska meddelanden EN 20.</t>
  </si>
  <si>
    <t>-</t>
  </si>
  <si>
    <r>
      <t xml:space="preserve">Förluster och användning för icke energi ändamål / </t>
    </r>
    <r>
      <rPr>
        <b/>
        <i/>
        <sz val="11"/>
        <rFont val="Geneva"/>
        <family val="0"/>
      </rPr>
      <t>Losses and use for non-energy purposes</t>
    </r>
  </si>
  <si>
    <r>
      <t xml:space="preserve">Totalt / </t>
    </r>
    <r>
      <rPr>
        <b/>
        <i/>
        <sz val="11"/>
        <rFont val="Geneva"/>
        <family val="0"/>
      </rPr>
      <t>Total</t>
    </r>
  </si>
  <si>
    <r>
      <t xml:space="preserve">Etanol / </t>
    </r>
    <r>
      <rPr>
        <i/>
        <sz val="12"/>
        <rFont val="Geneva"/>
        <family val="0"/>
      </rPr>
      <t>Ethanol</t>
    </r>
  </si>
  <si>
    <r>
      <t xml:space="preserve">Biobränslen, torv, avfall m.m. / </t>
    </r>
    <r>
      <rPr>
        <i/>
        <sz val="11"/>
        <rFont val="Geneva"/>
        <family val="0"/>
      </rPr>
      <t>Biofuels, peat, waste, etc</t>
    </r>
  </si>
  <si>
    <r>
      <t xml:space="preserve">Biobränsle, torv, avfall m.m. / </t>
    </r>
    <r>
      <rPr>
        <i/>
        <sz val="11"/>
        <rFont val="Geneva"/>
        <family val="0"/>
      </rPr>
      <t>Biofuels, peat, waste etc</t>
    </r>
  </si>
  <si>
    <r>
      <t xml:space="preserve">Bostäder, service m.m. / </t>
    </r>
    <r>
      <rPr>
        <b/>
        <i/>
        <sz val="11"/>
        <rFont val="Geneva"/>
        <family val="0"/>
      </rPr>
      <t>Residential, services, etc.</t>
    </r>
  </si>
  <si>
    <r>
      <t xml:space="preserve">Total slutlig användning i sektorer / </t>
    </r>
    <r>
      <rPr>
        <b/>
        <i/>
        <sz val="11"/>
        <rFont val="Geneva"/>
        <family val="0"/>
      </rPr>
      <t>Total final</t>
    </r>
    <r>
      <rPr>
        <b/>
        <sz val="11"/>
        <rFont val="Geneva"/>
        <family val="0"/>
      </rPr>
      <t xml:space="preserve"> </t>
    </r>
    <r>
      <rPr>
        <b/>
        <i/>
        <sz val="11"/>
        <rFont val="Geneva"/>
        <family val="0"/>
      </rPr>
      <t>use in sectors</t>
    </r>
  </si>
  <si>
    <r>
      <t>2</t>
    </r>
    <r>
      <rPr>
        <sz val="10"/>
        <rFont val="Times"/>
        <family val="0"/>
      </rPr>
      <t xml:space="preserve"> Värmepumpar avser stora värmepumpar i energisektorn. Tillförd energi till energisystemet avser producerad värme, 6,4 TWh. </t>
    </r>
  </si>
  <si>
    <t>Upptagen värme från omgivningen var knappt 4,6 TWh och drivenergi från el drygt 1,8 TWh.</t>
  </si>
  <si>
    <r>
      <t>3</t>
    </r>
    <r>
      <rPr>
        <sz val="10"/>
        <rFont val="Times"/>
        <family val="0"/>
      </rPr>
      <t xml:space="preserve"> Kärnkraft redovisas brutto, dvs. som tillförd kärnbränsleenergi enl. FN/ECE:s riktlinjer.</t>
    </r>
  </si>
  <si>
    <r>
      <t xml:space="preserve">4 </t>
    </r>
    <r>
      <rPr>
        <sz val="10"/>
        <rFont val="Times"/>
        <family val="0"/>
      </rPr>
      <t>Nettoimport av el räknas som tillförsel.</t>
    </r>
  </si>
  <si>
    <r>
      <t>3</t>
    </r>
    <r>
      <rPr>
        <sz val="10"/>
        <rFont val="Times"/>
        <family val="0"/>
      </rPr>
      <t xml:space="preserve"> Nuclear power is caclulated gross in accordance with the UN/ECE method.</t>
    </r>
  </si>
  <si>
    <r>
      <t xml:space="preserve">4 </t>
    </r>
    <r>
      <rPr>
        <sz val="10"/>
        <rFont val="Times"/>
        <family val="0"/>
      </rPr>
      <t>Net import of electricity is added to the total energy supply.</t>
    </r>
  </si>
  <si>
    <r>
      <t>2</t>
    </r>
    <r>
      <rPr>
        <sz val="10"/>
        <rFont val="Times"/>
        <family val="0"/>
      </rPr>
      <t xml:space="preserve"> Heat pumps refer to large heat pumps for district heating. Energy supply refers to heat production, 6,4 TWh. </t>
    </r>
  </si>
  <si>
    <t>Ambient heat use amounted to almost 4,6 TWh and driving electric energy use was just over 1,8 TWh.</t>
  </si>
  <si>
    <r>
      <t>Oljor /</t>
    </r>
    <r>
      <rPr>
        <i/>
        <sz val="12"/>
        <rFont val="Geneva"/>
        <family val="0"/>
      </rPr>
      <t xml:space="preserve"> </t>
    </r>
    <r>
      <rPr>
        <i/>
        <sz val="11"/>
        <rFont val="Geneva"/>
        <family val="0"/>
      </rPr>
      <t>Oil products</t>
    </r>
  </si>
  <si>
    <r>
      <t>Biobränslen, torv, m.m. /</t>
    </r>
    <r>
      <rPr>
        <i/>
        <sz val="12"/>
        <rFont val="Geneva"/>
        <family val="0"/>
      </rPr>
      <t xml:space="preserve"> </t>
    </r>
    <r>
      <rPr>
        <i/>
        <sz val="11"/>
        <rFont val="Geneva"/>
        <family val="0"/>
      </rPr>
      <t>Biofuels, peat, etc.</t>
    </r>
  </si>
  <si>
    <r>
      <t>Oljor /</t>
    </r>
    <r>
      <rPr>
        <i/>
        <sz val="12"/>
        <rFont val="Geneva"/>
        <family val="0"/>
      </rPr>
      <t xml:space="preserve"> </t>
    </r>
    <r>
      <rPr>
        <i/>
        <sz val="11"/>
        <rFont val="Geneva"/>
        <family val="0"/>
      </rPr>
      <t xml:space="preserve">Oil products </t>
    </r>
    <r>
      <rPr>
        <vertAlign val="superscript"/>
        <sz val="11"/>
        <rFont val="Geneva"/>
        <family val="0"/>
      </rPr>
      <t>6</t>
    </r>
  </si>
  <si>
    <r>
      <t>Naturgas /</t>
    </r>
    <r>
      <rPr>
        <i/>
        <sz val="12"/>
        <rFont val="Geneva"/>
        <family val="0"/>
      </rPr>
      <t xml:space="preserve"> </t>
    </r>
    <r>
      <rPr>
        <i/>
        <sz val="11"/>
        <rFont val="Geneva"/>
        <family val="0"/>
      </rPr>
      <t>Natural gas</t>
    </r>
  </si>
  <si>
    <t>Användning</t>
  </si>
  <si>
    <t xml:space="preserve">Total slutlig användning, förluster och icke energiändamål/ </t>
  </si>
  <si>
    <t>Total final use, losses and non-energy purposes</t>
  </si>
  <si>
    <t>Total användning</t>
  </si>
  <si>
    <t>Anm. Uppgifter har reviderats jämfört med tidigare upplaga.</t>
  </si>
  <si>
    <t>Note. Some figures have been revised since the previous edition.</t>
  </si>
  <si>
    <r>
      <t>Losses in nuclear power stations</t>
    </r>
    <r>
      <rPr>
        <i/>
        <vertAlign val="superscript"/>
        <sz val="11"/>
        <rFont val="Geneva"/>
        <family val="0"/>
      </rPr>
      <t>1</t>
    </r>
  </si>
  <si>
    <t>Sveriges totala energianvändning 1970–2004, TWh</t>
  </si>
  <si>
    <t>Total energy use in Sweden 1970–2004, TWh</t>
  </si>
  <si>
    <t>Bostäder och service m.m.</t>
  </si>
  <si>
    <t>Residential, services etc.</t>
  </si>
  <si>
    <t>Sveriges totala energianvändning 1970-2004, energiomvandlingssektorns förluster är fördelade på slutanvändarna, TWh</t>
  </si>
  <si>
    <t>Total energy use in Sweden 1970–2004, losses in the transformation sector are distributed into industry, residential - services and transport respectively, TWh</t>
  </si>
  <si>
    <t xml:space="preserve">     varav förluster, of which losses</t>
  </si>
  <si>
    <t xml:space="preserve">2 In accordance with the UN/ECE method for calculating contribution from nuclear power </t>
  </si>
  <si>
    <t>Sveriges totala energitillförsel 1970-2004, TWh</t>
  </si>
  <si>
    <t>Total energy supply in Sweden, 1970-2004, TWh</t>
  </si>
  <si>
    <t>Biobränslen, torv m.m.</t>
  </si>
  <si>
    <t>Slutlig energianvändning inom sektorn bostäder och service m.m., 1970–2004, TWh</t>
  </si>
  <si>
    <t>Final energy use within the residential and service sectors etc, 1970–2004, TWh</t>
  </si>
  <si>
    <t>Bio fuels, peat etc.</t>
  </si>
  <si>
    <t>Source: Statistics Sweden, EN 16 SM, EN 20 SM, calculations by the Swedish Energy Agency.</t>
  </si>
  <si>
    <t>Elanvändning inom sektorn bostäder och service m.m., 1970–2004, TWh, normalårskorrigerad</t>
  </si>
  <si>
    <t>Use of electricity in the residential and service sectors etc, 1970–2004, TWh, temperature corrected</t>
  </si>
  <si>
    <t>Natural gas and gasworks gas</t>
  </si>
  <si>
    <t>Slutlig energianvändning inom industrisektorn 1970–2004, TWh</t>
  </si>
  <si>
    <t>Final energy use in industry, 1970–2004, TWh</t>
  </si>
  <si>
    <t>Anm. Från och med 1993 har näringslivsindelningen ändrats varför siffror från och med 1993 ej</t>
  </si>
  <si>
    <t xml:space="preserve">kan jämföras helt korrekt med tidigare siffror. </t>
  </si>
  <si>
    <t>Source: Statistics Sweden, calculations by the Swedish Energy Agency</t>
  </si>
  <si>
    <t>Note. With effect from 1993, has industry classification in different branches changed</t>
  </si>
  <si>
    <t xml:space="preserve">which means that figures from 1993 and later cannot be strictly compared with those from earlier years. </t>
  </si>
  <si>
    <t>Källa: Energimyndighetens bearbetning av EN 20 SM och En 31 SM, SCB</t>
  </si>
  <si>
    <t>Industrins specifika oljeanvändning 1970–2004, kWh per krona produktionsvärde, 1991 års priser</t>
  </si>
  <si>
    <t>Specific use of oil in industry, 1970–2004, kWh per SEK of production value, 1991 price levels</t>
  </si>
  <si>
    <t>Industrins specifika elanvändning 1970–2004, kWh per krona produktionsvärde, 1991 års priser</t>
  </si>
  <si>
    <t>Specific electricity use in industry 1970–2004, kWh per SEK of production value, 1991 price levels</t>
  </si>
  <si>
    <t>Slutlig energianvändning i transportsektorn 1970–2004, inklusive utrikes sjöfart, TWh</t>
  </si>
  <si>
    <t>Final energy use in the transport sector 1970–2004, including international marine bunkers, TWh</t>
  </si>
  <si>
    <t>Flygbränsle m.m.</t>
  </si>
  <si>
    <t xml:space="preserve">Källa: Energimyndighetens bearbetning av EN 20 SM och EN 11 SM, SCB. </t>
  </si>
  <si>
    <t>Source: Statistics Sweden, EN 20 SM and EN 11 SM, calculations by the Swedish Energy Agency.</t>
  </si>
  <si>
    <t>Sveriges elanvändning per sektor 1970–2004, TWh</t>
  </si>
  <si>
    <t>Use of electricity in Sweden 1970–2004, TWh</t>
  </si>
  <si>
    <r>
      <t xml:space="preserve">Vattenkraft och vindkraft </t>
    </r>
    <r>
      <rPr>
        <vertAlign val="superscript"/>
        <sz val="12"/>
        <rFont val="Geneva"/>
        <family val="0"/>
      </rPr>
      <t>1</t>
    </r>
  </si>
  <si>
    <t>1 Vindkraft ingår i serien t.o.m. 1996</t>
  </si>
  <si>
    <r>
      <t>Hydro power and wind power</t>
    </r>
    <r>
      <rPr>
        <i/>
        <vertAlign val="superscript"/>
        <sz val="11"/>
        <rFont val="Geneva"/>
        <family val="0"/>
      </rPr>
      <t xml:space="preserve"> 1</t>
    </r>
  </si>
  <si>
    <t>Vindkraft (fr.o.m. 1997)</t>
  </si>
  <si>
    <t>1 Windpower is included in the series up and until year 1996</t>
  </si>
  <si>
    <t>Sveriges elproduktion 1970–2004, TWh</t>
  </si>
  <si>
    <t>Electricity production in Sweden 1970–2004, TWh</t>
  </si>
  <si>
    <t>Omvandlings- och distrubutionsförluster, exkl. kärnkraft</t>
  </si>
  <si>
    <t>Conversion and distribution losses, excl. nuclear power</t>
  </si>
  <si>
    <t>Källa: OECD in figures - 2004 edition, www.oecd.org</t>
  </si>
  <si>
    <t>Source: OECD in figures - 2004 edition, www.oecd.org</t>
  </si>
  <si>
    <r>
      <t xml:space="preserve">EU / </t>
    </r>
    <r>
      <rPr>
        <b/>
        <i/>
        <sz val="12"/>
        <rFont val="Geneva"/>
        <family val="0"/>
      </rPr>
      <t>EU</t>
    </r>
  </si>
  <si>
    <t>Tabell till fig. 1 och fig. 56</t>
  </si>
  <si>
    <t>Koldioxidutsläpp totalt per invånare samt per BNP år 2002 i EU samt i OECD-länderna</t>
  </si>
  <si>
    <t>Emissions of carbon dioxide in total, per inhabitant and per GDP in EU and OECD countries, 2002</t>
  </si>
  <si>
    <r>
      <t>kg CO</t>
    </r>
    <r>
      <rPr>
        <b/>
        <vertAlign val="subscript"/>
        <sz val="12"/>
        <rFont val="Geneva"/>
        <family val="0"/>
      </rPr>
      <t>2</t>
    </r>
    <r>
      <rPr>
        <b/>
        <sz val="12"/>
        <rFont val="Geneva"/>
        <family val="0"/>
      </rPr>
      <t xml:space="preserve"> per BNP (1995 USD)</t>
    </r>
  </si>
  <si>
    <r>
      <t>kg of CO</t>
    </r>
    <r>
      <rPr>
        <i/>
        <vertAlign val="subscript"/>
        <sz val="12"/>
        <rFont val="Geneva"/>
        <family val="0"/>
      </rPr>
      <t>2</t>
    </r>
    <r>
      <rPr>
        <i/>
        <sz val="12"/>
        <rFont val="Geneva"/>
        <family val="0"/>
      </rPr>
      <t xml:space="preserve"> per GDP (1995 USD)</t>
    </r>
  </si>
  <si>
    <t>Förändring av utsläpp 2002/1991 (%)</t>
  </si>
  <si>
    <t>Emission changes 2002/1991 (%)</t>
  </si>
  <si>
    <t xml:space="preserve"> </t>
  </si>
  <si>
    <t>Totalt, exklusive internationell bunkring och sänkor</t>
  </si>
  <si>
    <t>Total, excluding international bunkering and LUCF</t>
  </si>
  <si>
    <t>1 Inklusive industriellt mottryck och avfallsförbränning</t>
  </si>
  <si>
    <t>1 Including electricity production from industry</t>
  </si>
  <si>
    <t>Anm.  Reviderade uppgifter för samtliga år jämfört med tidigare upplaga</t>
  </si>
  <si>
    <t>Note. Details are revised compared to earlier editions</t>
  </si>
  <si>
    <t>Källa 1980: SCB, Statistiska meddelanden Na 18. Källa 1990-2003: Sveriges rapportering till FN:s Klimatkonvention, Naturvårdsverket år 2005</t>
  </si>
  <si>
    <t>Source: 1980: Statistics Sweden, SCB. Source 1990-2003: Sweden's National GHG Inventory to UNFCCC year 2005</t>
  </si>
  <si>
    <t>Utsläpp av koldioxid (CO2) i Sverige 1980 samt 1990-2003, 1000 ton</t>
  </si>
  <si>
    <t>Emission of carbon dioxide (CO2) in Sweden 1980 and 1990–2003, 1000 tonnes</t>
  </si>
  <si>
    <r>
      <t>Förbränning i el-, gas- och värmeverk m m</t>
    </r>
    <r>
      <rPr>
        <vertAlign val="superscript"/>
        <sz val="12"/>
        <rFont val="Geneva"/>
        <family val="0"/>
      </rPr>
      <t>2</t>
    </r>
  </si>
  <si>
    <r>
      <t>Industriprocesser m m</t>
    </r>
    <r>
      <rPr>
        <vertAlign val="superscript"/>
        <sz val="12"/>
        <rFont val="Geneva"/>
        <family val="0"/>
      </rPr>
      <t>3</t>
    </r>
  </si>
  <si>
    <t>2 m m= koksverk och oljeraffinaderier</t>
  </si>
  <si>
    <t>2 etc=cokeovens and refineries</t>
  </si>
  <si>
    <t>3 etc=solvent and other products use</t>
  </si>
  <si>
    <t>3 m m = inklusive lösningsmedels och produktanvändning</t>
  </si>
  <si>
    <t>Source: Statistics Sweden, calculations by the Swedish Energy Agency.</t>
  </si>
  <si>
    <r>
      <t xml:space="preserve">Råolja och oljeprodukter </t>
    </r>
    <r>
      <rPr>
        <sz val="11"/>
        <rFont val="Geneva"/>
        <family val="0"/>
      </rPr>
      <t xml:space="preserve">/ </t>
    </r>
    <r>
      <rPr>
        <i/>
        <sz val="11"/>
        <rFont val="Geneva"/>
        <family val="0"/>
      </rPr>
      <t>Crude oil and oil products</t>
    </r>
  </si>
  <si>
    <r>
      <t xml:space="preserve">Kol och koks </t>
    </r>
    <r>
      <rPr>
        <sz val="11"/>
        <rFont val="Geneva"/>
        <family val="0"/>
      </rPr>
      <t xml:space="preserve">/ </t>
    </r>
    <r>
      <rPr>
        <i/>
        <sz val="11"/>
        <rFont val="Geneva"/>
        <family val="0"/>
      </rPr>
      <t>Coal and coke</t>
    </r>
  </si>
  <si>
    <r>
      <t xml:space="preserve">Naturgas, stadsgas </t>
    </r>
    <r>
      <rPr>
        <sz val="11"/>
        <rFont val="Geneva"/>
        <family val="0"/>
      </rPr>
      <t xml:space="preserve">/ </t>
    </r>
    <r>
      <rPr>
        <i/>
        <sz val="11"/>
        <rFont val="Geneva"/>
        <family val="0"/>
      </rPr>
      <t>Natural gas, gasworks gas</t>
    </r>
  </si>
  <si>
    <r>
      <t xml:space="preserve">Vindkraft / </t>
    </r>
    <r>
      <rPr>
        <sz val="11"/>
        <rFont val="Geneva"/>
        <family val="0"/>
      </rPr>
      <t>Wind Power</t>
    </r>
  </si>
  <si>
    <r>
      <t xml:space="preserve">Omvandlingsförluster i kärnkraft / </t>
    </r>
    <r>
      <rPr>
        <i/>
        <sz val="11"/>
        <rFont val="Geneva"/>
        <family val="0"/>
      </rPr>
      <t>Conversion losses in nuclear power</t>
    </r>
  </si>
  <si>
    <r>
      <t xml:space="preserve">Omvandlings- och distributionsförluster / </t>
    </r>
    <r>
      <rPr>
        <i/>
        <sz val="11"/>
        <rFont val="Geneva"/>
        <family val="0"/>
      </rPr>
      <t>Conversion and distribution losses</t>
    </r>
  </si>
  <si>
    <r>
      <t xml:space="preserve">Oljeprodukter / </t>
    </r>
    <r>
      <rPr>
        <i/>
        <sz val="11"/>
        <rFont val="Geneva"/>
        <family val="0"/>
      </rPr>
      <t>Oil products</t>
    </r>
  </si>
  <si>
    <r>
      <t>Industri /</t>
    </r>
    <r>
      <rPr>
        <b/>
        <i/>
        <sz val="11"/>
        <rFont val="Geneva"/>
        <family val="0"/>
      </rPr>
      <t xml:space="preserve"> Industry</t>
    </r>
  </si>
  <si>
    <r>
      <t xml:space="preserve">El / </t>
    </r>
    <r>
      <rPr>
        <i/>
        <sz val="11"/>
        <rFont val="Geneva"/>
        <family val="0"/>
      </rPr>
      <t>Electricity</t>
    </r>
  </si>
  <si>
    <r>
      <t xml:space="preserve">Fjärrvärme / </t>
    </r>
    <r>
      <rPr>
        <i/>
        <sz val="11"/>
        <rFont val="Geneva"/>
        <family val="0"/>
      </rPr>
      <t>District Heating</t>
    </r>
  </si>
  <si>
    <r>
      <t xml:space="preserve">Kol, koks / </t>
    </r>
    <r>
      <rPr>
        <i/>
        <sz val="11"/>
        <rFont val="Geneva"/>
        <family val="0"/>
      </rPr>
      <t>Coal, coke</t>
    </r>
  </si>
  <si>
    <r>
      <t>Kol, koks /</t>
    </r>
    <r>
      <rPr>
        <i/>
        <sz val="12"/>
        <rFont val="Geneva"/>
        <family val="0"/>
      </rPr>
      <t xml:space="preserve"> </t>
    </r>
    <r>
      <rPr>
        <i/>
        <sz val="11"/>
        <rFont val="Geneva"/>
        <family val="0"/>
      </rPr>
      <t>Coal, coke</t>
    </r>
  </si>
  <si>
    <r>
      <t xml:space="preserve">Naturgas, stadsgas / </t>
    </r>
    <r>
      <rPr>
        <i/>
        <sz val="11"/>
        <rFont val="Geneva"/>
        <family val="0"/>
      </rPr>
      <t>Natural gas, gasworks gas</t>
    </r>
  </si>
  <si>
    <r>
      <t>Fjärrvärme /</t>
    </r>
    <r>
      <rPr>
        <i/>
        <sz val="12"/>
        <rFont val="Geneva"/>
        <family val="0"/>
      </rPr>
      <t xml:space="preserve"> </t>
    </r>
    <r>
      <rPr>
        <i/>
        <sz val="11"/>
        <rFont val="Geneva"/>
        <family val="0"/>
      </rPr>
      <t>District heating</t>
    </r>
  </si>
  <si>
    <r>
      <t>1</t>
    </r>
    <r>
      <rPr>
        <sz val="10"/>
        <rFont val="Times"/>
        <family val="0"/>
      </rPr>
      <t xml:space="preserve"> Preliminär statistik. På grund av avrundning i delsummorna kan en skillnad i totalsummorna uppstå.</t>
    </r>
  </si>
  <si>
    <r>
      <t xml:space="preserve">Transporter / </t>
    </r>
    <r>
      <rPr>
        <b/>
        <i/>
        <sz val="12"/>
        <rFont val="Geneva"/>
        <family val="0"/>
      </rPr>
      <t>Transport</t>
    </r>
  </si>
  <si>
    <r>
      <t>El /</t>
    </r>
    <r>
      <rPr>
        <i/>
        <sz val="12"/>
        <rFont val="Geneva"/>
        <family val="0"/>
      </rPr>
      <t xml:space="preserve"> </t>
    </r>
    <r>
      <rPr>
        <i/>
        <sz val="11"/>
        <rFont val="Geneva"/>
        <family val="0"/>
      </rPr>
      <t>Electricity</t>
    </r>
  </si>
  <si>
    <r>
      <t>Olja /</t>
    </r>
    <r>
      <rPr>
        <i/>
        <sz val="12"/>
        <rFont val="Geneva"/>
        <family val="0"/>
      </rPr>
      <t xml:space="preserve"> </t>
    </r>
    <r>
      <rPr>
        <i/>
        <sz val="11"/>
        <rFont val="Geneva"/>
        <family val="0"/>
      </rPr>
      <t>Oil</t>
    </r>
  </si>
  <si>
    <r>
      <t>1</t>
    </r>
    <r>
      <rPr>
        <sz val="10"/>
        <rFont val="Times"/>
        <family val="0"/>
      </rPr>
      <t xml:space="preserve"> Preliminary figures. Due to rounding up or down of these figures, total figures may not always agree exactly with the sums of the individual items.</t>
    </r>
  </si>
  <si>
    <r>
      <t>Biobränslen /</t>
    </r>
    <r>
      <rPr>
        <i/>
        <sz val="12"/>
        <rFont val="Geneva"/>
        <family val="0"/>
      </rPr>
      <t xml:space="preserve"> </t>
    </r>
    <r>
      <rPr>
        <i/>
        <sz val="11"/>
        <rFont val="Geneva"/>
        <family val="0"/>
      </rPr>
      <t>Biofuels</t>
    </r>
  </si>
  <si>
    <r>
      <t xml:space="preserve">Utrikes sjöfart och icke energi ändamål/ </t>
    </r>
    <r>
      <rPr>
        <i/>
        <sz val="11"/>
        <rFont val="Geneva"/>
        <family val="0"/>
      </rPr>
      <t>International marine bunkers and use for non-energy purposes</t>
    </r>
  </si>
  <si>
    <r>
      <t>Naturgas, stadsgas /</t>
    </r>
    <r>
      <rPr>
        <i/>
        <sz val="12"/>
        <rFont val="Geneva"/>
        <family val="0"/>
      </rPr>
      <t xml:space="preserve"> </t>
    </r>
    <r>
      <rPr>
        <i/>
        <sz val="11"/>
        <rFont val="Geneva"/>
        <family val="0"/>
      </rPr>
      <t>Natural gas, gasworks gas</t>
    </r>
  </si>
  <si>
    <t>TWh</t>
  </si>
  <si>
    <t>PJ</t>
  </si>
  <si>
    <r>
      <t xml:space="preserve">Total tillförd energi / </t>
    </r>
    <r>
      <rPr>
        <b/>
        <i/>
        <sz val="11"/>
        <rFont val="Geneva"/>
        <family val="0"/>
      </rPr>
      <t>Total energy supplied</t>
    </r>
  </si>
  <si>
    <r>
      <t>Vattenkraft /</t>
    </r>
    <r>
      <rPr>
        <i/>
        <sz val="12"/>
        <rFont val="Geneva"/>
        <family val="0"/>
      </rPr>
      <t xml:space="preserve"> </t>
    </r>
    <r>
      <rPr>
        <i/>
        <sz val="11"/>
        <rFont val="Geneva"/>
        <family val="0"/>
      </rPr>
      <t>Hydro power</t>
    </r>
  </si>
  <si>
    <r>
      <t xml:space="preserve">Kärnkraft </t>
    </r>
    <r>
      <rPr>
        <vertAlign val="superscript"/>
        <sz val="12"/>
        <rFont val="Geneva"/>
        <family val="0"/>
      </rPr>
      <t xml:space="preserve">3 </t>
    </r>
    <r>
      <rPr>
        <sz val="12"/>
        <rFont val="Geneva"/>
        <family val="0"/>
      </rPr>
      <t xml:space="preserve">/ </t>
    </r>
    <r>
      <rPr>
        <i/>
        <sz val="11"/>
        <rFont val="Geneva"/>
        <family val="0"/>
      </rPr>
      <t xml:space="preserve">Nuclear </t>
    </r>
    <r>
      <rPr>
        <i/>
        <vertAlign val="superscript"/>
        <sz val="11"/>
        <rFont val="Geneva"/>
        <family val="0"/>
      </rPr>
      <t>3</t>
    </r>
  </si>
  <si>
    <r>
      <t xml:space="preserve">Värmepump </t>
    </r>
    <r>
      <rPr>
        <vertAlign val="superscript"/>
        <sz val="12"/>
        <rFont val="Geneva"/>
        <family val="0"/>
      </rPr>
      <t>2</t>
    </r>
    <r>
      <rPr>
        <sz val="12"/>
        <rFont val="Geneva"/>
        <family val="0"/>
      </rPr>
      <t xml:space="preserve"> /</t>
    </r>
    <r>
      <rPr>
        <i/>
        <sz val="11"/>
        <rFont val="Geneva"/>
        <family val="0"/>
      </rPr>
      <t xml:space="preserve"> Heat pumps </t>
    </r>
    <r>
      <rPr>
        <i/>
        <vertAlign val="superscript"/>
        <sz val="11"/>
        <rFont val="Geneva"/>
        <family val="0"/>
      </rPr>
      <t>2</t>
    </r>
  </si>
  <si>
    <r>
      <t xml:space="preserve">Import-export el </t>
    </r>
    <r>
      <rPr>
        <vertAlign val="superscript"/>
        <sz val="12"/>
        <rFont val="Geneva"/>
        <family val="0"/>
      </rPr>
      <t>4</t>
    </r>
    <r>
      <rPr>
        <sz val="12"/>
        <rFont val="Geneva"/>
        <family val="0"/>
      </rPr>
      <t xml:space="preserve"> / </t>
    </r>
    <r>
      <rPr>
        <i/>
        <sz val="11"/>
        <rFont val="Geneva"/>
        <family val="0"/>
      </rPr>
      <t xml:space="preserve">Import-export electricity </t>
    </r>
    <r>
      <rPr>
        <i/>
        <vertAlign val="superscript"/>
        <sz val="11"/>
        <rFont val="Geneva"/>
        <family val="0"/>
      </rPr>
      <t>4</t>
    </r>
  </si>
  <si>
    <r>
      <t>Energitillförsel och energianvändning i Sverige år 2004 /</t>
    </r>
    <r>
      <rPr>
        <b/>
        <i/>
        <sz val="11"/>
        <rFont val="Geneva"/>
        <family val="0"/>
      </rPr>
      <t xml:space="preserve"> Supply and use of energy in Sweden 2004, </t>
    </r>
    <r>
      <rPr>
        <b/>
        <sz val="12"/>
        <rFont val="Geneva"/>
        <family val="0"/>
      </rPr>
      <t xml:space="preserve">TWh and PJ </t>
    </r>
    <r>
      <rPr>
        <b/>
        <vertAlign val="superscript"/>
        <sz val="12"/>
        <rFont val="Geneva"/>
        <family val="0"/>
      </rPr>
      <t>1</t>
    </r>
  </si>
  <si>
    <t>Totalt TWh normalårskorrigerat</t>
  </si>
  <si>
    <t xml:space="preserve">Note. Temperature correction according to the method used by the Swedish Energy Agency </t>
  </si>
  <si>
    <t>Anm. Normalårskorrigering enligt Energimyndighetens metod.</t>
  </si>
  <si>
    <t>Source: Statistics Sweden, EN 20 SM and 401, processed by the Swedish Energy Agency.</t>
  </si>
  <si>
    <t>Source: Swedish Electricity Utilities R&amp;D company, data processed by the Swedish Energy Agency.</t>
  </si>
  <si>
    <t>Energisektorns utsläpp</t>
  </si>
  <si>
    <t>Emissions from the energy sector</t>
  </si>
  <si>
    <t>Electricity and district heating</t>
  </si>
  <si>
    <t>Diffusa utsläpp</t>
  </si>
  <si>
    <t>Fugitive emissions from fuels</t>
  </si>
  <si>
    <t>Internationell bunkring</t>
  </si>
  <si>
    <t>International bunkers</t>
  </si>
  <si>
    <r>
      <t>Förbränning i industrin</t>
    </r>
    <r>
      <rPr>
        <vertAlign val="superscript"/>
        <sz val="12"/>
        <rFont val="Geneva"/>
        <family val="0"/>
      </rPr>
      <t>1</t>
    </r>
  </si>
  <si>
    <t xml:space="preserve">Industry </t>
  </si>
  <si>
    <t>Sänkor</t>
  </si>
  <si>
    <t>Land-Use Change and Forestry (LUCF)</t>
  </si>
  <si>
    <t>Norge / Norway</t>
  </si>
  <si>
    <t xml:space="preserve">Nya Zeeland / New Zeeland </t>
  </si>
  <si>
    <t>Polen / Poland</t>
  </si>
  <si>
    <t>Schweiz / Schweiz</t>
  </si>
  <si>
    <t>Slovakien / Slovak Republic</t>
  </si>
  <si>
    <t>Sverige / Sweden</t>
  </si>
  <si>
    <r>
      <t>Totala utsläpp CO</t>
    </r>
    <r>
      <rPr>
        <b/>
        <vertAlign val="subscript"/>
        <sz val="12"/>
        <rFont val="Geneva"/>
        <family val="0"/>
      </rPr>
      <t>2</t>
    </r>
    <r>
      <rPr>
        <b/>
        <sz val="12"/>
        <rFont val="Geneva"/>
        <family val="0"/>
      </rPr>
      <t>, miljoner ton</t>
    </r>
  </si>
  <si>
    <r>
      <t>Ton CO</t>
    </r>
    <r>
      <rPr>
        <b/>
        <vertAlign val="subscript"/>
        <sz val="12"/>
        <rFont val="Geneva"/>
        <family val="0"/>
      </rPr>
      <t>2</t>
    </r>
    <r>
      <rPr>
        <b/>
        <sz val="12"/>
        <rFont val="Geneva"/>
        <family val="0"/>
      </rPr>
      <t xml:space="preserve"> per invånare</t>
    </r>
  </si>
  <si>
    <r>
      <t>Total emissions, million tonnes of CO</t>
    </r>
    <r>
      <rPr>
        <i/>
        <vertAlign val="subscript"/>
        <sz val="12"/>
        <rFont val="Geneva"/>
        <family val="0"/>
      </rPr>
      <t>2</t>
    </r>
  </si>
  <si>
    <r>
      <t>Emissions per inbabitant, tonnes of CO</t>
    </r>
    <r>
      <rPr>
        <i/>
        <vertAlign val="subscript"/>
        <sz val="12"/>
        <rFont val="Geneva"/>
        <family val="0"/>
      </rPr>
      <t>2</t>
    </r>
  </si>
  <si>
    <r>
      <t xml:space="preserve">Australien / </t>
    </r>
    <r>
      <rPr>
        <i/>
        <sz val="12"/>
        <rFont val="Geneva"/>
        <family val="0"/>
      </rPr>
      <t>Australia</t>
    </r>
  </si>
  <si>
    <r>
      <t xml:space="preserve">Belgien / </t>
    </r>
    <r>
      <rPr>
        <i/>
        <sz val="12"/>
        <rFont val="Geneva"/>
        <family val="0"/>
      </rPr>
      <t>Belgium</t>
    </r>
  </si>
  <si>
    <r>
      <t xml:space="preserve">Danmark / </t>
    </r>
    <r>
      <rPr>
        <i/>
        <sz val="12"/>
        <rFont val="Geneva"/>
        <family val="0"/>
      </rPr>
      <t>Denmark</t>
    </r>
  </si>
  <si>
    <r>
      <t xml:space="preserve">Finland / </t>
    </r>
    <r>
      <rPr>
        <i/>
        <sz val="12"/>
        <rFont val="Geneva"/>
        <family val="0"/>
      </rPr>
      <t>Finland</t>
    </r>
  </si>
  <si>
    <r>
      <t xml:space="preserve">Frankrike / </t>
    </r>
    <r>
      <rPr>
        <i/>
        <sz val="12"/>
        <rFont val="Geneva"/>
        <family val="0"/>
      </rPr>
      <t>France</t>
    </r>
  </si>
  <si>
    <r>
      <t xml:space="preserve">Grekland / </t>
    </r>
    <r>
      <rPr>
        <i/>
        <sz val="12"/>
        <rFont val="Geneva"/>
        <family val="0"/>
      </rPr>
      <t>Greece</t>
    </r>
  </si>
  <si>
    <r>
      <t xml:space="preserve">Irland / </t>
    </r>
    <r>
      <rPr>
        <i/>
        <sz val="12"/>
        <rFont val="Geneva"/>
        <family val="0"/>
      </rPr>
      <t>Irland</t>
    </r>
  </si>
  <si>
    <r>
      <t xml:space="preserve">Island / </t>
    </r>
    <r>
      <rPr>
        <i/>
        <sz val="12"/>
        <rFont val="Geneva"/>
        <family val="0"/>
      </rPr>
      <t>Iceland</t>
    </r>
  </si>
  <si>
    <r>
      <t xml:space="preserve">Italien / </t>
    </r>
    <r>
      <rPr>
        <i/>
        <sz val="12"/>
        <rFont val="Geneva"/>
        <family val="0"/>
      </rPr>
      <t>Italy</t>
    </r>
  </si>
  <si>
    <r>
      <t xml:space="preserve">Japan / </t>
    </r>
    <r>
      <rPr>
        <i/>
        <sz val="12"/>
        <rFont val="Geneva"/>
        <family val="0"/>
      </rPr>
      <t>Japan</t>
    </r>
  </si>
  <si>
    <r>
      <t xml:space="preserve">Kanada / </t>
    </r>
    <r>
      <rPr>
        <i/>
        <sz val="12"/>
        <rFont val="Geneva"/>
        <family val="0"/>
      </rPr>
      <t>Canada</t>
    </r>
  </si>
  <si>
    <r>
      <t xml:space="preserve">Korea / </t>
    </r>
    <r>
      <rPr>
        <i/>
        <sz val="12"/>
        <rFont val="Geneva"/>
        <family val="0"/>
      </rPr>
      <t>Korea</t>
    </r>
  </si>
  <si>
    <r>
      <t>Luxemburg</t>
    </r>
    <r>
      <rPr>
        <i/>
        <sz val="12"/>
        <rFont val="Geneva"/>
        <family val="0"/>
      </rPr>
      <t xml:space="preserve"> / Luxembourg</t>
    </r>
  </si>
  <si>
    <r>
      <t>Mexiko</t>
    </r>
    <r>
      <rPr>
        <i/>
        <sz val="12"/>
        <rFont val="Geneva"/>
        <family val="0"/>
      </rPr>
      <t xml:space="preserve"> / Mexico</t>
    </r>
  </si>
  <si>
    <r>
      <t>Nederländerna</t>
    </r>
    <r>
      <rPr>
        <i/>
        <sz val="12"/>
        <rFont val="Geneva"/>
        <family val="0"/>
      </rPr>
      <t xml:space="preserve"> / Netherlands</t>
    </r>
  </si>
  <si>
    <r>
      <t xml:space="preserve">Portugal / </t>
    </r>
    <r>
      <rPr>
        <i/>
        <sz val="12"/>
        <rFont val="Geneva"/>
        <family val="0"/>
      </rPr>
      <t>Portugal</t>
    </r>
  </si>
  <si>
    <r>
      <t xml:space="preserve">Spanien / </t>
    </r>
    <r>
      <rPr>
        <i/>
        <sz val="12"/>
        <rFont val="Geneva"/>
        <family val="0"/>
      </rPr>
      <t>Spain</t>
    </r>
  </si>
  <si>
    <r>
      <t xml:space="preserve">Storbritannien / </t>
    </r>
    <r>
      <rPr>
        <i/>
        <sz val="12"/>
        <rFont val="Geneva"/>
        <family val="0"/>
      </rPr>
      <t>Great Britain</t>
    </r>
  </si>
  <si>
    <r>
      <t xml:space="preserve">Tjeckien / </t>
    </r>
    <r>
      <rPr>
        <i/>
        <sz val="12"/>
        <rFont val="Geneva"/>
        <family val="0"/>
      </rPr>
      <t>Czech Republic</t>
    </r>
  </si>
  <si>
    <r>
      <t xml:space="preserve">Turkiet / </t>
    </r>
    <r>
      <rPr>
        <i/>
        <sz val="12"/>
        <rFont val="Geneva"/>
        <family val="0"/>
      </rPr>
      <t>Turkey</t>
    </r>
  </si>
  <si>
    <r>
      <t xml:space="preserve">Tyskland / </t>
    </r>
    <r>
      <rPr>
        <i/>
        <sz val="12"/>
        <rFont val="Geneva"/>
        <family val="0"/>
      </rPr>
      <t>Germany</t>
    </r>
  </si>
  <si>
    <r>
      <t xml:space="preserve">Ungern / </t>
    </r>
    <r>
      <rPr>
        <i/>
        <sz val="12"/>
        <rFont val="Geneva"/>
        <family val="0"/>
      </rPr>
      <t>Hungary</t>
    </r>
  </si>
  <si>
    <r>
      <t xml:space="preserve">USA / </t>
    </r>
    <r>
      <rPr>
        <i/>
        <sz val="12"/>
        <rFont val="Geneva"/>
        <family val="0"/>
      </rPr>
      <t>USA</t>
    </r>
  </si>
  <si>
    <r>
      <t xml:space="preserve">Österrike / </t>
    </r>
    <r>
      <rPr>
        <i/>
        <sz val="12"/>
        <rFont val="Geneva"/>
        <family val="0"/>
      </rPr>
      <t>Austria</t>
    </r>
  </si>
  <si>
    <r>
      <t xml:space="preserve">Totalt OECD / </t>
    </r>
    <r>
      <rPr>
        <b/>
        <i/>
        <sz val="12"/>
        <rFont val="Geneva"/>
        <family val="0"/>
      </rPr>
      <t>Total OECD</t>
    </r>
  </si>
  <si>
    <t>Totalt</t>
  </si>
  <si>
    <t>Råolja och oljeprodukter</t>
  </si>
  <si>
    <t>Naturgas, stadsgas</t>
  </si>
  <si>
    <t>Kol och koks</t>
  </si>
  <si>
    <t>Vindkraft</t>
  </si>
  <si>
    <t>Förluster</t>
  </si>
  <si>
    <t>Industri</t>
  </si>
  <si>
    <t>Oljeprodukter</t>
  </si>
  <si>
    <t>Naturgas</t>
  </si>
  <si>
    <t>El</t>
  </si>
  <si>
    <t>Fjärrvärme</t>
  </si>
  <si>
    <t>Transporter</t>
  </si>
  <si>
    <t>Bostäder, service m m</t>
  </si>
  <si>
    <t>Bensin</t>
  </si>
  <si>
    <t>Bunkerolja</t>
  </si>
  <si>
    <t>Etanol</t>
  </si>
  <si>
    <t>Gasol</t>
  </si>
  <si>
    <t>Industry</t>
  </si>
  <si>
    <t>Inrikes transporter</t>
  </si>
  <si>
    <t>Internal transport</t>
  </si>
  <si>
    <t>Residential, services etc</t>
  </si>
  <si>
    <t xml:space="preserve">Utrikes sjöfart och anv. för </t>
  </si>
  <si>
    <t>icke energiändamål</t>
  </si>
  <si>
    <t>International marine bunkers</t>
  </si>
  <si>
    <t>and use for non-energy purposes</t>
  </si>
  <si>
    <t>Total energy use</t>
  </si>
  <si>
    <t>1 Enligt den metod som används av FN/ECE för att beräkna tillförseln från kärnkraften.</t>
  </si>
  <si>
    <t>Källa: Energimyndighetens bearbetning av EN 20 SM, SCB.</t>
  </si>
  <si>
    <t>1 In accordance with the UN/ECE method for calculating nuclear power's contribution.</t>
  </si>
  <si>
    <t>Source: Statistics Sweden, EN 20 SM, calculations by the Swedish Energy Agency.</t>
  </si>
  <si>
    <t>Crude oil and oil products</t>
  </si>
  <si>
    <t>Natural gas, gasworks gas</t>
  </si>
  <si>
    <t>Coal and coke</t>
  </si>
  <si>
    <t>Biofuels, peat</t>
  </si>
  <si>
    <t>Värmepumpar i fjärrvärmeverk</t>
  </si>
  <si>
    <t xml:space="preserve">Heat pumps in district heating </t>
  </si>
  <si>
    <t>plants etc</t>
  </si>
  <si>
    <t>Hydro power, gross1</t>
  </si>
  <si>
    <t>Nuclear power2</t>
  </si>
  <si>
    <t>Wind power</t>
  </si>
  <si>
    <t>Elimport minus elexport</t>
  </si>
</sst>
</file>

<file path=xl/styles.xml><?xml version="1.0" encoding="utf-8"?>
<styleSheet xmlns="http://schemas.openxmlformats.org/spreadsheetml/2006/main">
  <numFmts count="5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quot;Ja&quot;;&quot;Ja&quot;;&quot;Nej&quot;"/>
    <numFmt numFmtId="166" formatCode="&quot;Sant&quot;;&quot;Sant&quot;;&quot;Falskt&quot;"/>
    <numFmt numFmtId="167" formatCode="&quot;På&quot;;&quot;På&quot;;&quot;Av&quot;"/>
    <numFmt numFmtId="168" formatCode="[$€-2]\ #,##0.00_);[Red]\([$€-2]\ #,##0.00\)"/>
    <numFmt numFmtId="169" formatCode="#,##0&quot; kr&quot;;\-#,##0&quot; kr&quot;"/>
    <numFmt numFmtId="170" formatCode="#,##0&quot; kr&quot;;[Red]\-#,##0&quot; kr&quot;"/>
    <numFmt numFmtId="171" formatCode="#,##0.00&quot; kr&quot;;\-#,##0.00&quot; kr&quot;"/>
    <numFmt numFmtId="172" formatCode="#,##0.00&quot; kr&quot;;[Red]\-#,##0.00&quot; kr&quot;"/>
    <numFmt numFmtId="173" formatCode="_-* #,##0&quot; kr&quot;_-;\-* #,##0&quot; kr&quot;_-;_-* &quot;-&quot;&quot; kr&quot;_-;_-@_-"/>
    <numFmt numFmtId="174" formatCode="_-* #,##0_ _k_r_-;\-* #,##0_ _k_r_-;_-* &quot;-&quot;_ _k_r_-;_-@_-"/>
    <numFmt numFmtId="175" formatCode="_-* #,##0.00&quot; kr&quot;_-;\-* #,##0.00&quot; kr&quot;_-;_-* &quot;-&quot;??&quot; kr&quot;_-;_-@_-"/>
    <numFmt numFmtId="176" formatCode="_-* #,##0.00_ _k_r_-;\-* #,##0.00_ _k_r_-;_-* &quot;-&quot;??_ _k_r_-;_-@_-"/>
    <numFmt numFmtId="177" formatCode="#,##0.0"/>
    <numFmt numFmtId="178" formatCode="0.000"/>
    <numFmt numFmtId="179" formatCode="0.000000"/>
    <numFmt numFmtId="180" formatCode="0.00000"/>
    <numFmt numFmtId="181" formatCode="0.0000"/>
    <numFmt numFmtId="182" formatCode="yyyy"/>
    <numFmt numFmtId="183" formatCode="0.0000000"/>
    <numFmt numFmtId="184" formatCode="0.00000000"/>
    <numFmt numFmtId="185" formatCode="_-* #,##0.0_-;\-* #,##0.0_-;_-* &quot;-&quot;?_-;_-@_-"/>
    <numFmt numFmtId="186" formatCode="0.0_ ;\-0.0\ "/>
    <numFmt numFmtId="187" formatCode="_-* #,##0.0\ _k_r_-;\-* #,##0.0\ _k_r_-;_-* &quot;-&quot;??\ _k_r_-;_-@_-"/>
    <numFmt numFmtId="188" formatCode="_-* #,##0\ _k_r_-;\-* #,##0\ _k_r_-;_-* &quot;-&quot;??\ _k_r_-;_-@_-"/>
    <numFmt numFmtId="189" formatCode="0&quot; kr&quot;\ ;\(0&quot; kr&quot;\)"/>
    <numFmt numFmtId="190" formatCode="#,##0.000"/>
    <numFmt numFmtId="191" formatCode="#,##0.000000"/>
    <numFmt numFmtId="192" formatCode="\y\y\-mm/dd\ \h\h\:mm"/>
    <numFmt numFmtId="193" formatCode="#,##0.0000"/>
    <numFmt numFmtId="194" formatCode="_-* #,##0.000\ _k_r_-;\-* #,##0.000\ _k_r_-;_-* &quot;-&quot;??\ _k_r_-;_-@_-"/>
    <numFmt numFmtId="195" formatCode="#,##0.00000"/>
    <numFmt numFmtId="196" formatCode="#,##0;[Red]&quot;-&quot;#,##0"/>
    <numFmt numFmtId="197" formatCode="mmmm\ yyyy"/>
    <numFmt numFmtId="198" formatCode="d\ mmmm\ yyyy"/>
    <numFmt numFmtId="199" formatCode="dd/mm"/>
    <numFmt numFmtId="200" formatCode="0_ ;[Red]\-0\ "/>
    <numFmt numFmtId="201" formatCode="[$-41D]&quot;den &quot;d\ mmmm\ yyyy"/>
    <numFmt numFmtId="202" formatCode="[$-41D]mmm/yy;@"/>
    <numFmt numFmtId="203" formatCode="0.000000000"/>
    <numFmt numFmtId="204" formatCode="0.0%"/>
    <numFmt numFmtId="205" formatCode="0.000%"/>
    <numFmt numFmtId="206" formatCode="0.0000%"/>
    <numFmt numFmtId="207" formatCode="0.00000%"/>
    <numFmt numFmtId="208" formatCode="0.000000%"/>
    <numFmt numFmtId="209" formatCode="000\ 00"/>
    <numFmt numFmtId="210" formatCode="0.0000000000"/>
    <numFmt numFmtId="211" formatCode="0_)"/>
    <numFmt numFmtId="212" formatCode="0.0E+00"/>
    <numFmt numFmtId="213" formatCode="0E+00"/>
  </numFmts>
  <fonts count="47">
    <font>
      <sz val="10"/>
      <name val="Arial"/>
      <family val="0"/>
    </font>
    <font>
      <sz val="8"/>
      <name val="Arial"/>
      <family val="0"/>
    </font>
    <font>
      <u val="single"/>
      <sz val="6.75"/>
      <color indexed="36"/>
      <name val="Geneva"/>
      <family val="0"/>
    </font>
    <font>
      <u val="single"/>
      <sz val="6.75"/>
      <color indexed="12"/>
      <name val="Geneva"/>
      <family val="0"/>
    </font>
    <font>
      <sz val="9"/>
      <name val="Geneva"/>
      <family val="0"/>
    </font>
    <font>
      <b/>
      <sz val="12"/>
      <name val="Geneva"/>
      <family val="0"/>
    </font>
    <font>
      <sz val="12"/>
      <name val="Geneva"/>
      <family val="0"/>
    </font>
    <font>
      <b/>
      <sz val="12"/>
      <color indexed="10"/>
      <name val="Geneva"/>
      <family val="0"/>
    </font>
    <font>
      <b/>
      <i/>
      <sz val="12"/>
      <name val="Geneva"/>
      <family val="0"/>
    </font>
    <font>
      <sz val="12"/>
      <color indexed="10"/>
      <name val="Geneva"/>
      <family val="0"/>
    </font>
    <font>
      <i/>
      <sz val="11"/>
      <name val="Geneva"/>
      <family val="0"/>
    </font>
    <font>
      <i/>
      <sz val="11"/>
      <color indexed="10"/>
      <name val="Geneva"/>
      <family val="0"/>
    </font>
    <font>
      <sz val="11"/>
      <name val="Geneva"/>
      <family val="0"/>
    </font>
    <font>
      <sz val="11"/>
      <color indexed="10"/>
      <name val="Geneva"/>
      <family val="0"/>
    </font>
    <font>
      <vertAlign val="superscript"/>
      <sz val="12"/>
      <name val="Geneva"/>
      <family val="0"/>
    </font>
    <font>
      <i/>
      <vertAlign val="superscript"/>
      <sz val="11"/>
      <name val="Geneva"/>
      <family val="0"/>
    </font>
    <font>
      <sz val="10"/>
      <name val="Geneva"/>
      <family val="0"/>
    </font>
    <font>
      <sz val="10"/>
      <name val="MS Sans Serif"/>
      <family val="0"/>
    </font>
    <font>
      <i/>
      <sz val="9"/>
      <name val="Geneva"/>
      <family val="0"/>
    </font>
    <font>
      <i/>
      <sz val="12"/>
      <name val="Geneva"/>
      <family val="0"/>
    </font>
    <font>
      <i/>
      <sz val="10"/>
      <name val="Arial"/>
      <family val="2"/>
    </font>
    <font>
      <sz val="8"/>
      <name val="Geneva"/>
      <family val="0"/>
    </font>
    <font>
      <b/>
      <sz val="9"/>
      <name val="Geneva"/>
      <family val="0"/>
    </font>
    <font>
      <i/>
      <sz val="10"/>
      <name val="Geneva"/>
      <family val="0"/>
    </font>
    <font>
      <b/>
      <sz val="11"/>
      <name val="Geneva"/>
      <family val="0"/>
    </font>
    <font>
      <b/>
      <sz val="12"/>
      <name val="Arial"/>
      <family val="2"/>
    </font>
    <font>
      <sz val="12"/>
      <name val="Arial"/>
      <family val="2"/>
    </font>
    <font>
      <i/>
      <sz val="11"/>
      <name val="Arial"/>
      <family val="2"/>
    </font>
    <font>
      <b/>
      <vertAlign val="superscript"/>
      <sz val="12"/>
      <name val="Geneva"/>
      <family val="0"/>
    </font>
    <font>
      <b/>
      <i/>
      <sz val="11"/>
      <name val="Geneva"/>
      <family val="0"/>
    </font>
    <font>
      <b/>
      <vertAlign val="subscript"/>
      <sz val="12"/>
      <name val="Geneva"/>
      <family val="0"/>
    </font>
    <font>
      <i/>
      <vertAlign val="subscript"/>
      <sz val="12"/>
      <name val="Geneva"/>
      <family val="0"/>
    </font>
    <font>
      <i/>
      <sz val="12"/>
      <name val="Arial"/>
      <family val="2"/>
    </font>
    <font>
      <b/>
      <i/>
      <sz val="12"/>
      <name val="Arial"/>
      <family val="2"/>
    </font>
    <font>
      <vertAlign val="superscript"/>
      <sz val="11"/>
      <name val="Geneva"/>
      <family val="0"/>
    </font>
    <font>
      <sz val="10"/>
      <name val="Times"/>
      <family val="0"/>
    </font>
    <font>
      <vertAlign val="superscript"/>
      <sz val="10"/>
      <name val="Times"/>
      <family val="0"/>
    </font>
    <font>
      <b/>
      <sz val="14"/>
      <name val="Geneva"/>
      <family val="0"/>
    </font>
    <font>
      <sz val="12"/>
      <color indexed="48"/>
      <name val="Geneva"/>
      <family val="0"/>
    </font>
    <font>
      <sz val="12"/>
      <name val="Times New Roman"/>
      <family val="1"/>
    </font>
    <font>
      <sz val="11"/>
      <color indexed="48"/>
      <name val="Geneva"/>
      <family val="0"/>
    </font>
    <font>
      <sz val="11"/>
      <name val="Arial"/>
      <family val="2"/>
    </font>
    <font>
      <b/>
      <sz val="11"/>
      <name val="Arial"/>
      <family val="0"/>
    </font>
    <font>
      <vertAlign val="superscript"/>
      <sz val="10"/>
      <name val="Geneva"/>
      <family val="0"/>
    </font>
    <font>
      <b/>
      <sz val="10"/>
      <name val="Arial"/>
      <family val="0"/>
    </font>
    <font>
      <b/>
      <vertAlign val="subscript"/>
      <sz val="12"/>
      <name val="Arial"/>
      <family val="0"/>
    </font>
    <font>
      <b/>
      <i/>
      <vertAlign val="subscript"/>
      <sz val="12"/>
      <name val="Geneva"/>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0">
    <border>
      <left/>
      <right/>
      <top/>
      <bottom/>
      <diagonal/>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double"/>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xf numFmtId="43" fontId="0" fillId="0" borderId="0" applyFont="0" applyFill="0" applyBorder="0" applyAlignment="0" applyProtection="0"/>
    <xf numFmtId="196" fontId="17"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6" fontId="17" fillId="0" borderId="0" applyFont="0" applyFill="0" applyBorder="0" applyAlignment="0" applyProtection="0"/>
    <xf numFmtId="42" fontId="0" fillId="0" borderId="0" applyFont="0" applyFill="0" applyBorder="0" applyAlignment="0" applyProtection="0"/>
  </cellStyleXfs>
  <cellXfs count="653">
    <xf numFmtId="0" fontId="0" fillId="0" borderId="0" xfId="0" applyAlignment="1">
      <alignment/>
    </xf>
    <xf numFmtId="0" fontId="5" fillId="2" borderId="0" xfId="22" applyFont="1" applyFill="1">
      <alignment/>
      <protection/>
    </xf>
    <xf numFmtId="0" fontId="6" fillId="2" borderId="0" xfId="22" applyFont="1" applyFill="1">
      <alignment/>
      <protection/>
    </xf>
    <xf numFmtId="0" fontId="8" fillId="2" borderId="0" xfId="22" applyFont="1" applyFill="1">
      <alignment/>
      <protection/>
    </xf>
    <xf numFmtId="0" fontId="5" fillId="2" borderId="1" xfId="22" applyFont="1" applyFill="1" applyBorder="1">
      <alignment/>
      <protection/>
    </xf>
    <xf numFmtId="0" fontId="6" fillId="2" borderId="2" xfId="22" applyFont="1" applyFill="1" applyBorder="1">
      <alignment/>
      <protection/>
    </xf>
    <xf numFmtId="164" fontId="6" fillId="2" borderId="2" xfId="22" applyNumberFormat="1" applyFont="1" applyFill="1" applyBorder="1">
      <alignment/>
      <protection/>
    </xf>
    <xf numFmtId="0" fontId="10" fillId="2" borderId="0" xfId="22" applyFont="1" applyFill="1" applyBorder="1">
      <alignment/>
      <protection/>
    </xf>
    <xf numFmtId="164" fontId="10" fillId="2" borderId="0" xfId="22" applyNumberFormat="1" applyFont="1" applyFill="1" applyBorder="1">
      <alignment/>
      <protection/>
    </xf>
    <xf numFmtId="0" fontId="6" fillId="2" borderId="0" xfId="22" applyFont="1" applyFill="1" applyBorder="1">
      <alignment/>
      <protection/>
    </xf>
    <xf numFmtId="164" fontId="6" fillId="2" borderId="0" xfId="22" applyNumberFormat="1" applyFont="1" applyFill="1" applyBorder="1">
      <alignment/>
      <protection/>
    </xf>
    <xf numFmtId="0" fontId="10" fillId="2" borderId="3" xfId="22" applyFont="1" applyFill="1" applyBorder="1">
      <alignment/>
      <protection/>
    </xf>
    <xf numFmtId="164" fontId="10" fillId="2" borderId="3" xfId="22" applyNumberFormat="1" applyFont="1" applyFill="1" applyBorder="1">
      <alignment/>
      <protection/>
    </xf>
    <xf numFmtId="0" fontId="16" fillId="2" borderId="0" xfId="22" applyFont="1" applyFill="1" applyAlignment="1">
      <alignment/>
      <protection/>
    </xf>
    <xf numFmtId="0" fontId="6" fillId="2" borderId="0" xfId="22" applyFont="1" applyFill="1" applyBorder="1" applyAlignment="1">
      <alignment/>
      <protection/>
    </xf>
    <xf numFmtId="0" fontId="16" fillId="2" borderId="0" xfId="22" applyFont="1" applyFill="1">
      <alignment/>
      <protection/>
    </xf>
    <xf numFmtId="0" fontId="16" fillId="2" borderId="0" xfId="22" applyFont="1" applyFill="1" applyAlignment="1">
      <alignment horizontal="left"/>
      <protection/>
    </xf>
    <xf numFmtId="0" fontId="18" fillId="2" borderId="0" xfId="22" applyFont="1" applyFill="1" applyBorder="1">
      <alignment/>
      <protection/>
    </xf>
    <xf numFmtId="0" fontId="4" fillId="2" borderId="0" xfId="22" applyFont="1" applyFill="1" applyBorder="1">
      <alignment/>
      <protection/>
    </xf>
    <xf numFmtId="0" fontId="4" fillId="2" borderId="0" xfId="22" applyFont="1" applyFill="1">
      <alignment/>
      <protection/>
    </xf>
    <xf numFmtId="0" fontId="5" fillId="2" borderId="0" xfId="0" applyFont="1" applyFill="1" applyAlignment="1">
      <alignment/>
    </xf>
    <xf numFmtId="0" fontId="6" fillId="2" borderId="0" xfId="0" applyFont="1" applyFill="1" applyAlignment="1">
      <alignment/>
    </xf>
    <xf numFmtId="0" fontId="8" fillId="2" borderId="0" xfId="0" applyFont="1" applyFill="1" applyAlignment="1">
      <alignment/>
    </xf>
    <xf numFmtId="0" fontId="5" fillId="2" borderId="1" xfId="0" applyFont="1" applyFill="1" applyBorder="1" applyAlignment="1">
      <alignment/>
    </xf>
    <xf numFmtId="0" fontId="6" fillId="2" borderId="0" xfId="0" applyFont="1" applyFill="1" applyBorder="1" applyAlignment="1">
      <alignment/>
    </xf>
    <xf numFmtId="0" fontId="5" fillId="2" borderId="0" xfId="0" applyFont="1" applyFill="1" applyBorder="1" applyAlignment="1">
      <alignment/>
    </xf>
    <xf numFmtId="178" fontId="6" fillId="2" borderId="0" xfId="0" applyNumberFormat="1" applyFont="1" applyFill="1" applyBorder="1" applyAlignment="1">
      <alignment/>
    </xf>
    <xf numFmtId="0" fontId="10" fillId="2" borderId="0" xfId="0" applyFont="1" applyFill="1" applyBorder="1" applyAlignment="1">
      <alignment/>
    </xf>
    <xf numFmtId="0" fontId="12" fillId="2" borderId="0" xfId="0" applyFont="1" applyFill="1" applyBorder="1" applyAlignment="1">
      <alignment/>
    </xf>
    <xf numFmtId="0" fontId="10" fillId="2" borderId="3" xfId="0" applyFont="1" applyFill="1" applyBorder="1" applyAlignment="1">
      <alignment/>
    </xf>
    <xf numFmtId="0" fontId="12" fillId="2" borderId="3" xfId="0" applyFont="1" applyFill="1" applyBorder="1" applyAlignment="1">
      <alignment/>
    </xf>
    <xf numFmtId="0" fontId="0" fillId="2" borderId="0" xfId="0" applyFont="1" applyFill="1" applyAlignment="1">
      <alignment/>
    </xf>
    <xf numFmtId="0" fontId="16" fillId="2" borderId="0" xfId="0" applyFont="1" applyFill="1" applyAlignment="1">
      <alignment/>
    </xf>
    <xf numFmtId="0" fontId="25" fillId="2" borderId="0" xfId="0" applyFont="1" applyFill="1" applyAlignment="1">
      <alignment/>
    </xf>
    <xf numFmtId="0" fontId="26" fillId="2" borderId="1" xfId="0" applyFont="1" applyFill="1" applyBorder="1" applyAlignment="1">
      <alignment/>
    </xf>
    <xf numFmtId="0" fontId="25" fillId="2" borderId="1" xfId="0" applyFont="1" applyFill="1" applyBorder="1" applyAlignment="1">
      <alignment/>
    </xf>
    <xf numFmtId="0" fontId="26" fillId="2" borderId="0" xfId="0" applyFont="1" applyFill="1" applyAlignment="1">
      <alignment/>
    </xf>
    <xf numFmtId="178" fontId="26" fillId="2" borderId="0" xfId="0" applyNumberFormat="1" applyFont="1" applyFill="1" applyAlignment="1">
      <alignment/>
    </xf>
    <xf numFmtId="0" fontId="27" fillId="2" borderId="0" xfId="0" applyFont="1" applyFill="1" applyAlignment="1">
      <alignment/>
    </xf>
    <xf numFmtId="0" fontId="26" fillId="2" borderId="0" xfId="0" applyFont="1" applyFill="1" applyBorder="1" applyAlignment="1">
      <alignment/>
    </xf>
    <xf numFmtId="178" fontId="26" fillId="2" borderId="0" xfId="0" applyNumberFormat="1" applyFont="1" applyFill="1" applyBorder="1" applyAlignment="1">
      <alignment/>
    </xf>
    <xf numFmtId="0" fontId="27" fillId="2" borderId="3" xfId="0" applyFont="1" applyFill="1" applyBorder="1" applyAlignment="1">
      <alignment/>
    </xf>
    <xf numFmtId="2" fontId="6" fillId="2" borderId="0" xfId="0" applyNumberFormat="1" applyFont="1" applyFill="1" applyAlignment="1">
      <alignment/>
    </xf>
    <xf numFmtId="0" fontId="16" fillId="2" borderId="0" xfId="0" applyFont="1" applyFill="1" applyBorder="1" applyAlignment="1">
      <alignment/>
    </xf>
    <xf numFmtId="0" fontId="0" fillId="2" borderId="0" xfId="0" applyFill="1" applyBorder="1" applyAlignment="1">
      <alignment/>
    </xf>
    <xf numFmtId="0" fontId="0" fillId="2" borderId="3" xfId="0" applyFill="1" applyBorder="1" applyAlignment="1">
      <alignment/>
    </xf>
    <xf numFmtId="164" fontId="5" fillId="2" borderId="0" xfId="0" applyNumberFormat="1" applyFont="1" applyFill="1" applyAlignment="1">
      <alignment/>
    </xf>
    <xf numFmtId="0" fontId="0" fillId="2" borderId="0" xfId="0" applyFill="1" applyAlignment="1">
      <alignment/>
    </xf>
    <xf numFmtId="0" fontId="6" fillId="2" borderId="0" xfId="18" applyFont="1" applyFill="1">
      <alignment/>
      <protection/>
    </xf>
    <xf numFmtId="164" fontId="5" fillId="2" borderId="1" xfId="0" applyNumberFormat="1" applyFont="1" applyFill="1" applyBorder="1" applyAlignment="1">
      <alignment/>
    </xf>
    <xf numFmtId="0" fontId="6" fillId="2" borderId="0" xfId="18" applyFont="1" applyFill="1" applyBorder="1">
      <alignment/>
      <protection/>
    </xf>
    <xf numFmtId="0" fontId="5" fillId="2" borderId="0" xfId="18" applyFont="1" applyFill="1" applyBorder="1">
      <alignment/>
      <protection/>
    </xf>
    <xf numFmtId="0" fontId="10" fillId="2" borderId="0" xfId="18" applyFont="1" applyFill="1" applyBorder="1">
      <alignment/>
      <protection/>
    </xf>
    <xf numFmtId="0" fontId="5" fillId="2" borderId="0" xfId="18" applyFont="1" applyFill="1">
      <alignment/>
      <protection/>
    </xf>
    <xf numFmtId="0" fontId="6" fillId="2" borderId="3" xfId="0" applyFont="1" applyFill="1" applyBorder="1" applyAlignment="1">
      <alignment/>
    </xf>
    <xf numFmtId="164" fontId="6" fillId="2" borderId="1" xfId="0" applyNumberFormat="1" applyFont="1" applyFill="1" applyBorder="1" applyAlignment="1">
      <alignment/>
    </xf>
    <xf numFmtId="0" fontId="6" fillId="2" borderId="0" xfId="0" applyFont="1" applyFill="1" applyAlignment="1">
      <alignment horizontal="left"/>
    </xf>
    <xf numFmtId="164" fontId="5" fillId="2" borderId="3" xfId="0" applyNumberFormat="1" applyFont="1" applyFill="1" applyBorder="1" applyAlignment="1">
      <alignment/>
    </xf>
    <xf numFmtId="0" fontId="6" fillId="2" borderId="3" xfId="0" applyFont="1" applyFill="1" applyBorder="1" applyAlignment="1">
      <alignment horizontal="left"/>
    </xf>
    <xf numFmtId="0" fontId="12" fillId="2" borderId="0" xfId="18" applyFont="1" applyFill="1">
      <alignment/>
      <protection/>
    </xf>
    <xf numFmtId="0" fontId="20" fillId="2" borderId="0" xfId="0" applyFont="1" applyFill="1" applyAlignment="1">
      <alignment/>
    </xf>
    <xf numFmtId="0" fontId="6" fillId="2" borderId="0" xfId="18" applyFont="1" applyFill="1" applyAlignment="1">
      <alignment/>
      <protection/>
    </xf>
    <xf numFmtId="0" fontId="5" fillId="2" borderId="3" xfId="0" applyFont="1" applyFill="1" applyBorder="1" applyAlignment="1">
      <alignment/>
    </xf>
    <xf numFmtId="1" fontId="6" fillId="2" borderId="0" xfId="0" applyNumberFormat="1" applyFont="1" applyFill="1" applyAlignment="1">
      <alignment/>
    </xf>
    <xf numFmtId="1" fontId="6" fillId="2" borderId="0" xfId="0" applyNumberFormat="1" applyFont="1" applyFill="1" applyBorder="1" applyAlignment="1">
      <alignment/>
    </xf>
    <xf numFmtId="1" fontId="6" fillId="2" borderId="3" xfId="0" applyNumberFormat="1" applyFont="1" applyFill="1" applyBorder="1" applyAlignment="1">
      <alignment/>
    </xf>
    <xf numFmtId="1" fontId="5" fillId="2" borderId="0" xfId="0" applyNumberFormat="1" applyFont="1" applyFill="1" applyAlignment="1">
      <alignment/>
    </xf>
    <xf numFmtId="1" fontId="5" fillId="2" borderId="0" xfId="0" applyNumberFormat="1" applyFont="1" applyFill="1" applyBorder="1" applyAlignment="1">
      <alignment/>
    </xf>
    <xf numFmtId="164" fontId="6" fillId="2" borderId="0" xfId="0" applyNumberFormat="1" applyFont="1" applyFill="1" applyAlignment="1">
      <alignment/>
    </xf>
    <xf numFmtId="0" fontId="33" fillId="2" borderId="0" xfId="0" applyFont="1" applyFill="1" applyAlignment="1">
      <alignment/>
    </xf>
    <xf numFmtId="0" fontId="0" fillId="2" borderId="0" xfId="0" applyFont="1" applyFill="1" applyAlignment="1">
      <alignment/>
    </xf>
    <xf numFmtId="0" fontId="0" fillId="2" borderId="0" xfId="0" applyFont="1" applyFill="1" applyAlignment="1">
      <alignment/>
    </xf>
    <xf numFmtId="0" fontId="6" fillId="0" borderId="0" xfId="26" applyFont="1" applyFill="1" applyBorder="1">
      <alignment/>
      <protection/>
    </xf>
    <xf numFmtId="0" fontId="6" fillId="2" borderId="0" xfId="26" applyFont="1" applyFill="1" applyBorder="1">
      <alignment/>
      <protection/>
    </xf>
    <xf numFmtId="0" fontId="6" fillId="2" borderId="0" xfId="26" applyFont="1" applyFill="1">
      <alignment/>
      <protection/>
    </xf>
    <xf numFmtId="0" fontId="5" fillId="2" borderId="0" xfId="26" applyFont="1" applyFill="1">
      <alignment/>
      <protection/>
    </xf>
    <xf numFmtId="0" fontId="5" fillId="2" borderId="0" xfId="26" applyFont="1" applyFill="1" applyBorder="1">
      <alignment/>
      <protection/>
    </xf>
    <xf numFmtId="0" fontId="8" fillId="2" borderId="0" xfId="26" applyFont="1" applyFill="1">
      <alignment/>
      <protection/>
    </xf>
    <xf numFmtId="0" fontId="5" fillId="2" borderId="1" xfId="26" applyFont="1" applyFill="1" applyBorder="1" applyAlignment="1">
      <alignment wrapText="1"/>
      <protection/>
    </xf>
    <xf numFmtId="0" fontId="5" fillId="2" borderId="1" xfId="26" applyFont="1" applyFill="1" applyBorder="1" applyAlignment="1">
      <alignment horizontal="right" wrapText="1"/>
      <protection/>
    </xf>
    <xf numFmtId="0" fontId="5" fillId="2" borderId="0" xfId="26" applyFont="1" applyFill="1" applyBorder="1" applyAlignment="1">
      <alignment wrapText="1"/>
      <protection/>
    </xf>
    <xf numFmtId="0" fontId="19" fillId="2" borderId="1" xfId="26" applyFont="1" applyFill="1" applyBorder="1" applyAlignment="1">
      <alignment wrapText="1"/>
      <protection/>
    </xf>
    <xf numFmtId="0" fontId="19" fillId="2" borderId="1" xfId="26" applyFont="1" applyFill="1" applyBorder="1" applyAlignment="1">
      <alignment horizontal="right" wrapText="1"/>
      <protection/>
    </xf>
    <xf numFmtId="0" fontId="19" fillId="2" borderId="0" xfId="26" applyFont="1" applyFill="1" applyBorder="1" applyAlignment="1">
      <alignment wrapText="1"/>
      <protection/>
    </xf>
    <xf numFmtId="0" fontId="5" fillId="2" borderId="1" xfId="26" applyFont="1" applyFill="1" applyBorder="1">
      <alignment/>
      <protection/>
    </xf>
    <xf numFmtId="0" fontId="16" fillId="2" borderId="0" xfId="26" applyFont="1" applyFill="1" applyBorder="1">
      <alignment/>
      <protection/>
    </xf>
    <xf numFmtId="164" fontId="6" fillId="2" borderId="0" xfId="26" applyNumberFormat="1" applyFont="1" applyFill="1">
      <alignment/>
      <protection/>
    </xf>
    <xf numFmtId="2" fontId="6" fillId="2" borderId="0" xfId="26" applyNumberFormat="1" applyFont="1" applyFill="1">
      <alignment/>
      <protection/>
    </xf>
    <xf numFmtId="164" fontId="6" fillId="2" borderId="0" xfId="26" applyNumberFormat="1" applyFont="1" applyFill="1" applyBorder="1">
      <alignment/>
      <protection/>
    </xf>
    <xf numFmtId="2" fontId="6" fillId="2" borderId="0" xfId="26" applyNumberFormat="1" applyFont="1" applyFill="1" applyBorder="1">
      <alignment/>
      <protection/>
    </xf>
    <xf numFmtId="164" fontId="5" fillId="2" borderId="0" xfId="26" applyNumberFormat="1" applyFont="1" applyFill="1" applyBorder="1">
      <alignment/>
      <protection/>
    </xf>
    <xf numFmtId="2" fontId="5" fillId="2" borderId="0" xfId="26" applyNumberFormat="1" applyFont="1" applyFill="1" applyBorder="1">
      <alignment/>
      <protection/>
    </xf>
    <xf numFmtId="164" fontId="5" fillId="2" borderId="1" xfId="26" applyNumberFormat="1" applyFont="1" applyFill="1" applyBorder="1">
      <alignment/>
      <protection/>
    </xf>
    <xf numFmtId="2" fontId="5" fillId="2" borderId="1" xfId="26" applyNumberFormat="1" applyFont="1" applyFill="1" applyBorder="1">
      <alignment/>
      <protection/>
    </xf>
    <xf numFmtId="0" fontId="6" fillId="2" borderId="0" xfId="27" applyFont="1" applyFill="1">
      <alignment/>
      <protection/>
    </xf>
    <xf numFmtId="0" fontId="6" fillId="2" borderId="0" xfId="27" applyFont="1" applyFill="1" applyAlignment="1">
      <alignment horizontal="right"/>
      <protection/>
    </xf>
    <xf numFmtId="0" fontId="5" fillId="2" borderId="0" xfId="27" applyFont="1" applyFill="1">
      <alignment/>
      <protection/>
    </xf>
    <xf numFmtId="0" fontId="5" fillId="2" borderId="0" xfId="27" applyFont="1" applyFill="1" applyAlignment="1">
      <alignment horizontal="right"/>
      <protection/>
    </xf>
    <xf numFmtId="0" fontId="8" fillId="2" borderId="0" xfId="27" applyFont="1" applyFill="1">
      <alignment/>
      <protection/>
    </xf>
    <xf numFmtId="0" fontId="5" fillId="2" borderId="1" xfId="27" applyFont="1" applyFill="1" applyBorder="1">
      <alignment/>
      <protection/>
    </xf>
    <xf numFmtId="182" fontId="5" fillId="2" borderId="1" xfId="27" applyNumberFormat="1" applyFont="1" applyFill="1" applyBorder="1">
      <alignment/>
      <protection/>
    </xf>
    <xf numFmtId="0" fontId="29" fillId="2" borderId="0" xfId="27" applyFont="1" applyFill="1">
      <alignment/>
      <protection/>
    </xf>
    <xf numFmtId="0" fontId="24" fillId="2" borderId="0" xfId="27" applyFont="1" applyFill="1">
      <alignment/>
      <protection/>
    </xf>
    <xf numFmtId="0" fontId="6" fillId="2" borderId="2" xfId="27" applyFont="1" applyFill="1" applyBorder="1">
      <alignment/>
      <protection/>
    </xf>
    <xf numFmtId="0" fontId="10" fillId="2" borderId="0" xfId="27" applyFont="1" applyFill="1" applyBorder="1">
      <alignment/>
      <protection/>
    </xf>
    <xf numFmtId="0" fontId="12" fillId="2" borderId="0" xfId="27" applyFont="1" applyFill="1" applyBorder="1">
      <alignment/>
      <protection/>
    </xf>
    <xf numFmtId="0" fontId="6" fillId="2" borderId="0" xfId="27" applyFont="1" applyFill="1" applyBorder="1">
      <alignment/>
      <protection/>
    </xf>
    <xf numFmtId="3" fontId="6" fillId="2" borderId="0" xfId="27" applyNumberFormat="1" applyFont="1" applyFill="1" applyBorder="1">
      <alignment/>
      <protection/>
    </xf>
    <xf numFmtId="0" fontId="6" fillId="0" borderId="0" xfId="27" applyFont="1" applyFill="1" applyBorder="1">
      <alignment/>
      <protection/>
    </xf>
    <xf numFmtId="0" fontId="10" fillId="2" borderId="3" xfId="27" applyFont="1" applyFill="1" applyBorder="1">
      <alignment/>
      <protection/>
    </xf>
    <xf numFmtId="0" fontId="12" fillId="2" borderId="3" xfId="27" applyFont="1" applyFill="1" applyBorder="1">
      <alignment/>
      <protection/>
    </xf>
    <xf numFmtId="0" fontId="10" fillId="2" borderId="0" xfId="27" applyFont="1" applyFill="1">
      <alignment/>
      <protection/>
    </xf>
    <xf numFmtId="0" fontId="12" fillId="2" borderId="0" xfId="27" applyFont="1" applyFill="1">
      <alignment/>
      <protection/>
    </xf>
    <xf numFmtId="0" fontId="5" fillId="2" borderId="0" xfId="27" applyFont="1" applyFill="1" applyBorder="1">
      <alignment/>
      <protection/>
    </xf>
    <xf numFmtId="0" fontId="29" fillId="2" borderId="3" xfId="27" applyFont="1" applyFill="1" applyBorder="1">
      <alignment/>
      <protection/>
    </xf>
    <xf numFmtId="0" fontId="24" fillId="2" borderId="3" xfId="27" applyFont="1" applyFill="1" applyBorder="1">
      <alignment/>
      <protection/>
    </xf>
    <xf numFmtId="0" fontId="12" fillId="2" borderId="0" xfId="27" applyFont="1" applyFill="1" applyBorder="1" applyAlignment="1">
      <alignment horizontal="right"/>
      <protection/>
    </xf>
    <xf numFmtId="182" fontId="5" fillId="2" borderId="0" xfId="27" applyNumberFormat="1" applyFont="1" applyFill="1" applyBorder="1">
      <alignment/>
      <protection/>
    </xf>
    <xf numFmtId="0" fontId="21" fillId="2" borderId="0" xfId="27" applyFont="1" applyFill="1">
      <alignment/>
      <protection/>
    </xf>
    <xf numFmtId="0" fontId="5" fillId="2" borderId="0" xfId="27" applyFont="1" applyFill="1" applyBorder="1" applyAlignment="1">
      <alignment horizontal="right"/>
      <protection/>
    </xf>
    <xf numFmtId="0" fontId="29" fillId="2" borderId="0" xfId="27" applyFont="1" applyFill="1" applyBorder="1">
      <alignment/>
      <protection/>
    </xf>
    <xf numFmtId="0" fontId="24" fillId="2" borderId="0" xfId="27" applyFont="1" applyFill="1" applyBorder="1">
      <alignment/>
      <protection/>
    </xf>
    <xf numFmtId="0" fontId="24" fillId="2" borderId="0" xfId="27" applyFont="1" applyFill="1" applyBorder="1" applyAlignment="1">
      <alignment horizontal="right"/>
      <protection/>
    </xf>
    <xf numFmtId="0" fontId="6" fillId="2" borderId="0" xfId="27" applyFont="1" applyFill="1" applyBorder="1" applyAlignment="1">
      <alignment horizontal="right"/>
      <protection/>
    </xf>
    <xf numFmtId="0" fontId="16" fillId="2" borderId="0" xfId="27" applyFont="1" applyFill="1">
      <alignment/>
      <protection/>
    </xf>
    <xf numFmtId="3" fontId="6" fillId="2" borderId="0" xfId="27" applyNumberFormat="1" applyFont="1" applyFill="1">
      <alignment/>
      <protection/>
    </xf>
    <xf numFmtId="1" fontId="12" fillId="2" borderId="0" xfId="18" applyNumberFormat="1" applyFont="1" applyFill="1" applyBorder="1">
      <alignment/>
      <protection/>
    </xf>
    <xf numFmtId="1" fontId="13" fillId="2" borderId="0" xfId="18" applyNumberFormat="1" applyFont="1" applyFill="1" applyBorder="1">
      <alignment/>
      <protection/>
    </xf>
    <xf numFmtId="1" fontId="9" fillId="2" borderId="0" xfId="18" applyNumberFormat="1" applyFont="1" applyFill="1" applyBorder="1">
      <alignment/>
      <protection/>
    </xf>
    <xf numFmtId="0" fontId="7" fillId="2" borderId="0" xfId="18" applyFont="1" applyFill="1" applyBorder="1">
      <alignment/>
      <protection/>
    </xf>
    <xf numFmtId="1" fontId="11" fillId="2" borderId="0" xfId="18" applyNumberFormat="1" applyFont="1" applyFill="1" applyBorder="1">
      <alignment/>
      <protection/>
    </xf>
    <xf numFmtId="1" fontId="6" fillId="2" borderId="0" xfId="18" applyNumberFormat="1" applyFont="1" applyFill="1" applyBorder="1">
      <alignment/>
      <protection/>
    </xf>
    <xf numFmtId="164" fontId="6" fillId="2" borderId="3" xfId="0" applyNumberFormat="1" applyFont="1" applyFill="1" applyBorder="1" applyAlignment="1">
      <alignment/>
    </xf>
    <xf numFmtId="164" fontId="5" fillId="2" borderId="0" xfId="0" applyNumberFormat="1" applyFont="1" applyFill="1" applyBorder="1" applyAlignment="1">
      <alignment/>
    </xf>
    <xf numFmtId="164" fontId="12" fillId="2" borderId="0" xfId="18" applyNumberFormat="1" applyFont="1" applyFill="1" applyBorder="1">
      <alignment/>
      <protection/>
    </xf>
    <xf numFmtId="164" fontId="13" fillId="2" borderId="0" xfId="18" applyNumberFormat="1" applyFont="1" applyFill="1" applyBorder="1">
      <alignment/>
      <protection/>
    </xf>
    <xf numFmtId="164" fontId="9" fillId="2" borderId="0" xfId="18" applyNumberFormat="1" applyFont="1" applyFill="1" applyBorder="1">
      <alignment/>
      <protection/>
    </xf>
    <xf numFmtId="0" fontId="11" fillId="2" borderId="0" xfId="18" applyFont="1" applyFill="1" applyBorder="1">
      <alignment/>
      <protection/>
    </xf>
    <xf numFmtId="0" fontId="36" fillId="2" borderId="0" xfId="0" applyFont="1" applyFill="1" applyAlignment="1">
      <alignment horizontal="left"/>
    </xf>
    <xf numFmtId="164" fontId="6" fillId="2" borderId="0" xfId="18" applyNumberFormat="1" applyFont="1" applyFill="1">
      <alignment/>
      <protection/>
    </xf>
    <xf numFmtId="0" fontId="16" fillId="2" borderId="0" xfId="18" applyFont="1" applyFill="1" applyAlignment="1">
      <alignment horizontal="left" indent="5"/>
      <protection/>
    </xf>
    <xf numFmtId="0" fontId="35" fillId="2" borderId="0" xfId="0" applyFont="1" applyFill="1" applyAlignment="1">
      <alignment horizontal="left"/>
    </xf>
    <xf numFmtId="164" fontId="5" fillId="2" borderId="1" xfId="0" applyNumberFormat="1" applyFont="1" applyFill="1" applyBorder="1" applyAlignment="1">
      <alignment horizontal="right"/>
    </xf>
    <xf numFmtId="0" fontId="5" fillId="2" borderId="1" xfId="18" applyFont="1" applyFill="1" applyBorder="1" applyAlignment="1">
      <alignment horizontal="right"/>
      <protection/>
    </xf>
    <xf numFmtId="0" fontId="6" fillId="2" borderId="1" xfId="18" applyFont="1" applyFill="1" applyBorder="1">
      <alignment/>
      <protection/>
    </xf>
    <xf numFmtId="0" fontId="10" fillId="2" borderId="1" xfId="18" applyFont="1" applyFill="1" applyBorder="1">
      <alignment/>
      <protection/>
    </xf>
    <xf numFmtId="0" fontId="6" fillId="2" borderId="0" xfId="0" applyFont="1" applyFill="1" applyBorder="1" applyAlignment="1">
      <alignment horizontal="left"/>
    </xf>
    <xf numFmtId="0" fontId="37" fillId="2" borderId="0" xfId="0" applyFont="1" applyFill="1" applyAlignment="1">
      <alignment/>
    </xf>
    <xf numFmtId="0" fontId="5" fillId="2" borderId="4" xfId="0" applyFont="1" applyFill="1" applyBorder="1" applyAlignment="1">
      <alignment/>
    </xf>
    <xf numFmtId="0" fontId="37" fillId="2" borderId="0" xfId="0" applyFont="1" applyFill="1" applyBorder="1" applyAlignment="1">
      <alignment/>
    </xf>
    <xf numFmtId="1" fontId="26" fillId="2" borderId="0" xfId="17" applyNumberFormat="1" applyFont="1" applyFill="1">
      <alignment/>
      <protection/>
    </xf>
    <xf numFmtId="1" fontId="10" fillId="2" borderId="0" xfId="18" applyNumberFormat="1" applyFont="1" applyFill="1" applyBorder="1">
      <alignment/>
      <protection/>
    </xf>
    <xf numFmtId="1" fontId="6" fillId="2" borderId="3" xfId="18" applyNumberFormat="1" applyFont="1" applyFill="1" applyBorder="1">
      <alignment/>
      <protection/>
    </xf>
    <xf numFmtId="1" fontId="26" fillId="2" borderId="0" xfId="0" applyNumberFormat="1" applyFont="1" applyFill="1" applyBorder="1" applyAlignment="1">
      <alignment/>
    </xf>
    <xf numFmtId="1" fontId="26" fillId="2" borderId="3" xfId="0" applyNumberFormat="1" applyFont="1" applyFill="1" applyBorder="1" applyAlignment="1">
      <alignment/>
    </xf>
    <xf numFmtId="1" fontId="25" fillId="2" borderId="0" xfId="0" applyNumberFormat="1" applyFont="1" applyFill="1" applyBorder="1" applyAlignment="1">
      <alignment/>
    </xf>
    <xf numFmtId="0" fontId="5" fillId="2" borderId="1" xfId="18" applyFont="1" applyFill="1" applyBorder="1">
      <alignment/>
      <protection/>
    </xf>
    <xf numFmtId="1" fontId="25" fillId="2" borderId="0" xfId="17" applyNumberFormat="1" applyFont="1" applyFill="1">
      <alignment/>
      <protection/>
    </xf>
    <xf numFmtId="1" fontId="5" fillId="2" borderId="4" xfId="0" applyNumberFormat="1" applyFont="1" applyFill="1" applyBorder="1" applyAlignment="1">
      <alignment/>
    </xf>
    <xf numFmtId="1" fontId="5" fillId="2" borderId="4" xfId="18" applyNumberFormat="1" applyFont="1" applyFill="1" applyBorder="1">
      <alignment/>
      <protection/>
    </xf>
    <xf numFmtId="1" fontId="5" fillId="2" borderId="0" xfId="18" applyNumberFormat="1" applyFont="1" applyFill="1" applyBorder="1">
      <alignment/>
      <protection/>
    </xf>
    <xf numFmtId="0" fontId="29" fillId="2" borderId="0" xfId="0" applyFont="1" applyFill="1" applyBorder="1" applyAlignment="1">
      <alignment/>
    </xf>
    <xf numFmtId="0" fontId="5" fillId="2" borderId="0" xfId="21" applyFont="1" applyFill="1">
      <alignment/>
      <protection/>
    </xf>
    <xf numFmtId="0" fontId="6" fillId="2" borderId="0" xfId="21" applyFont="1" applyFill="1">
      <alignment/>
      <protection/>
    </xf>
    <xf numFmtId="0" fontId="8" fillId="2" borderId="0" xfId="21" applyFont="1" applyFill="1">
      <alignment/>
      <protection/>
    </xf>
    <xf numFmtId="0" fontId="5" fillId="2" borderId="2" xfId="21" applyFont="1" applyFill="1" applyBorder="1">
      <alignment/>
      <protection/>
    </xf>
    <xf numFmtId="1" fontId="5" fillId="2" borderId="2" xfId="21" applyNumberFormat="1" applyFont="1" applyFill="1" applyBorder="1">
      <alignment/>
      <protection/>
    </xf>
    <xf numFmtId="0" fontId="6" fillId="2" borderId="0" xfId="21" applyFont="1" applyFill="1" applyBorder="1">
      <alignment/>
      <protection/>
    </xf>
    <xf numFmtId="1" fontId="6" fillId="2" borderId="0" xfId="21" applyNumberFormat="1" applyFont="1" applyFill="1" applyBorder="1">
      <alignment/>
      <protection/>
    </xf>
    <xf numFmtId="0" fontId="10" fillId="2" borderId="0" xfId="21" applyFont="1" applyFill="1" applyBorder="1">
      <alignment/>
      <protection/>
    </xf>
    <xf numFmtId="1" fontId="10" fillId="2" borderId="0" xfId="21" applyNumberFormat="1" applyFont="1" applyFill="1" applyBorder="1">
      <alignment/>
      <protection/>
    </xf>
    <xf numFmtId="1" fontId="12" fillId="2" borderId="0" xfId="21" applyNumberFormat="1" applyFont="1" applyFill="1" applyBorder="1">
      <alignment/>
      <protection/>
    </xf>
    <xf numFmtId="0" fontId="10" fillId="2" borderId="0" xfId="21" applyFont="1" applyFill="1" applyBorder="1" applyAlignment="1">
      <alignment wrapText="1"/>
      <protection/>
    </xf>
    <xf numFmtId="0" fontId="10" fillId="2" borderId="3" xfId="21" applyFont="1" applyFill="1" applyBorder="1">
      <alignment/>
      <protection/>
    </xf>
    <xf numFmtId="1" fontId="10" fillId="2" borderId="3" xfId="21" applyNumberFormat="1" applyFont="1" applyFill="1" applyBorder="1">
      <alignment/>
      <protection/>
    </xf>
    <xf numFmtId="1" fontId="6" fillId="2" borderId="0" xfId="21" applyNumberFormat="1" applyFont="1" applyFill="1">
      <alignment/>
      <protection/>
    </xf>
    <xf numFmtId="0" fontId="16" fillId="2" borderId="0" xfId="21" applyFont="1" applyFill="1">
      <alignment/>
      <protection/>
    </xf>
    <xf numFmtId="0" fontId="12" fillId="2" borderId="0" xfId="21" applyFont="1" applyFill="1" applyAlignment="1">
      <alignment/>
      <protection/>
    </xf>
    <xf numFmtId="0" fontId="12" fillId="2" borderId="0" xfId="21" applyFont="1" applyFill="1">
      <alignment/>
      <protection/>
    </xf>
    <xf numFmtId="1" fontId="12" fillId="2" borderId="0" xfId="21" applyNumberFormat="1" applyFont="1" applyFill="1">
      <alignment/>
      <protection/>
    </xf>
    <xf numFmtId="1" fontId="6" fillId="2" borderId="2" xfId="21" applyNumberFormat="1" applyFont="1" applyFill="1" applyBorder="1">
      <alignment/>
      <protection/>
    </xf>
    <xf numFmtId="1" fontId="6" fillId="2" borderId="3" xfId="21" applyNumberFormat="1" applyFont="1" applyFill="1" applyBorder="1">
      <alignment/>
      <protection/>
    </xf>
    <xf numFmtId="0" fontId="38" fillId="2" borderId="0" xfId="21" applyFont="1" applyFill="1">
      <alignment/>
      <protection/>
    </xf>
    <xf numFmtId="0" fontId="39" fillId="0" borderId="0" xfId="0" applyFont="1" applyAlignment="1">
      <alignment/>
    </xf>
    <xf numFmtId="0" fontId="9" fillId="2" borderId="0" xfId="21" applyFont="1" applyFill="1">
      <alignment/>
      <protection/>
    </xf>
    <xf numFmtId="0" fontId="5" fillId="2" borderId="0" xfId="28" applyFont="1" applyFill="1">
      <alignment/>
      <protection/>
    </xf>
    <xf numFmtId="0" fontId="6" fillId="2" borderId="0" xfId="28" applyFont="1" applyFill="1">
      <alignment/>
      <protection/>
    </xf>
    <xf numFmtId="0" fontId="8" fillId="2" borderId="0" xfId="28" applyFont="1" applyFill="1">
      <alignment/>
      <protection/>
    </xf>
    <xf numFmtId="0" fontId="5" fillId="2" borderId="1" xfId="28" applyFont="1" applyFill="1" applyBorder="1">
      <alignment/>
      <protection/>
    </xf>
    <xf numFmtId="0" fontId="6" fillId="2" borderId="2" xfId="28" applyFont="1" applyFill="1" applyBorder="1">
      <alignment/>
      <protection/>
    </xf>
    <xf numFmtId="1" fontId="6" fillId="2" borderId="2" xfId="28" applyNumberFormat="1" applyFont="1" applyFill="1" applyBorder="1">
      <alignment/>
      <protection/>
    </xf>
    <xf numFmtId="1" fontId="6" fillId="2" borderId="0" xfId="28" applyNumberFormat="1" applyFont="1" applyFill="1">
      <alignment/>
      <protection/>
    </xf>
    <xf numFmtId="1" fontId="9" fillId="2" borderId="2" xfId="28" applyNumberFormat="1" applyFont="1" applyFill="1" applyBorder="1">
      <alignment/>
      <protection/>
    </xf>
    <xf numFmtId="0" fontId="10" fillId="2" borderId="0" xfId="28" applyFont="1" applyFill="1" applyBorder="1">
      <alignment/>
      <protection/>
    </xf>
    <xf numFmtId="1" fontId="12" fillId="2" borderId="0" xfId="28" applyNumberFormat="1" applyFont="1" applyFill="1" applyBorder="1">
      <alignment/>
      <protection/>
    </xf>
    <xf numFmtId="1" fontId="11" fillId="2" borderId="0" xfId="28" applyNumberFormat="1" applyFont="1" applyFill="1" applyBorder="1">
      <alignment/>
      <protection/>
    </xf>
    <xf numFmtId="0" fontId="6" fillId="2" borderId="0" xfId="28" applyFont="1" applyFill="1" applyBorder="1">
      <alignment/>
      <protection/>
    </xf>
    <xf numFmtId="1" fontId="6" fillId="2" borderId="0" xfId="28" applyNumberFormat="1" applyFont="1" applyFill="1" applyBorder="1">
      <alignment/>
      <protection/>
    </xf>
    <xf numFmtId="1" fontId="6" fillId="2" borderId="0" xfId="28" applyNumberFormat="1" applyFont="1" applyFill="1" applyBorder="1" applyAlignment="1">
      <alignment horizontal="right"/>
      <protection/>
    </xf>
    <xf numFmtId="2" fontId="6" fillId="2" borderId="0" xfId="28" applyNumberFormat="1" applyFont="1" applyFill="1" applyBorder="1">
      <alignment/>
      <protection/>
    </xf>
    <xf numFmtId="2" fontId="6" fillId="2" borderId="0" xfId="28" applyNumberFormat="1" applyFont="1" applyFill="1">
      <alignment/>
      <protection/>
    </xf>
    <xf numFmtId="164" fontId="12" fillId="2" borderId="0" xfId="28" applyNumberFormat="1" applyFont="1" applyFill="1" applyBorder="1">
      <alignment/>
      <protection/>
    </xf>
    <xf numFmtId="0" fontId="10" fillId="2" borderId="3" xfId="28" applyFont="1" applyFill="1" applyBorder="1">
      <alignment/>
      <protection/>
    </xf>
    <xf numFmtId="1" fontId="12" fillId="2" borderId="3" xfId="28" applyNumberFormat="1" applyFont="1" applyFill="1" applyBorder="1">
      <alignment/>
      <protection/>
    </xf>
    <xf numFmtId="2" fontId="10" fillId="2" borderId="3" xfId="28" applyNumberFormat="1" applyFont="1" applyFill="1" applyBorder="1">
      <alignment/>
      <protection/>
    </xf>
    <xf numFmtId="0" fontId="5" fillId="2" borderId="2" xfId="28" applyFont="1" applyFill="1" applyBorder="1">
      <alignment/>
      <protection/>
    </xf>
    <xf numFmtId="0" fontId="16" fillId="2" borderId="0" xfId="28" applyFont="1" applyFill="1">
      <alignment/>
      <protection/>
    </xf>
    <xf numFmtId="0" fontId="12" fillId="2" borderId="0" xfId="28" applyFont="1" applyFill="1" applyAlignment="1">
      <alignment/>
      <protection/>
    </xf>
    <xf numFmtId="0" fontId="12" fillId="2" borderId="0" xfId="28" applyFont="1" applyFill="1">
      <alignment/>
      <protection/>
    </xf>
    <xf numFmtId="0" fontId="5" fillId="2" borderId="0" xfId="28" applyFont="1" applyFill="1" applyBorder="1">
      <alignment/>
      <protection/>
    </xf>
    <xf numFmtId="1" fontId="12" fillId="2" borderId="0" xfId="28" applyNumberFormat="1" applyFont="1" applyFill="1">
      <alignment/>
      <protection/>
    </xf>
    <xf numFmtId="0" fontId="6" fillId="2" borderId="0" xfId="28" applyFont="1" applyFill="1" applyAlignment="1">
      <alignment/>
      <protection/>
    </xf>
    <xf numFmtId="164" fontId="6" fillId="2" borderId="0" xfId="28" applyNumberFormat="1" applyFont="1" applyFill="1">
      <alignment/>
      <protection/>
    </xf>
    <xf numFmtId="1" fontId="10" fillId="2" borderId="0" xfId="28" applyNumberFormat="1" applyFont="1" applyFill="1" applyBorder="1">
      <alignment/>
      <protection/>
    </xf>
    <xf numFmtId="0" fontId="5" fillId="2" borderId="0" xfId="29" applyFont="1" applyFill="1">
      <alignment/>
      <protection/>
    </xf>
    <xf numFmtId="0" fontId="6" fillId="2" borderId="0" xfId="29" applyFont="1" applyFill="1">
      <alignment/>
      <protection/>
    </xf>
    <xf numFmtId="0" fontId="8" fillId="2" borderId="0" xfId="29" applyFont="1" applyFill="1">
      <alignment/>
      <protection/>
    </xf>
    <xf numFmtId="0" fontId="5" fillId="2" borderId="1" xfId="29" applyFont="1" applyFill="1" applyBorder="1">
      <alignment/>
      <protection/>
    </xf>
    <xf numFmtId="0" fontId="5" fillId="2" borderId="1" xfId="29" applyNumberFormat="1" applyFont="1" applyFill="1" applyBorder="1">
      <alignment/>
      <protection/>
    </xf>
    <xf numFmtId="0" fontId="6" fillId="2" borderId="2" xfId="29" applyFont="1" applyFill="1" applyBorder="1">
      <alignment/>
      <protection/>
    </xf>
    <xf numFmtId="164" fontId="6" fillId="2" borderId="2" xfId="29" applyNumberFormat="1" applyFont="1" applyFill="1" applyBorder="1">
      <alignment/>
      <protection/>
    </xf>
    <xf numFmtId="0" fontId="10" fillId="2" borderId="0" xfId="29" applyFont="1" applyFill="1" applyBorder="1">
      <alignment/>
      <protection/>
    </xf>
    <xf numFmtId="164" fontId="10" fillId="2" borderId="0" xfId="29" applyNumberFormat="1" applyFont="1" applyFill="1" applyBorder="1">
      <alignment/>
      <protection/>
    </xf>
    <xf numFmtId="0" fontId="6" fillId="2" borderId="0" xfId="29" applyFont="1" applyFill="1" applyBorder="1">
      <alignment/>
      <protection/>
    </xf>
    <xf numFmtId="164" fontId="6" fillId="2" borderId="0" xfId="29" applyNumberFormat="1" applyFont="1" applyFill="1" applyBorder="1">
      <alignment/>
      <protection/>
    </xf>
    <xf numFmtId="164" fontId="12" fillId="2" borderId="0" xfId="29" applyNumberFormat="1" applyFont="1" applyFill="1" applyBorder="1">
      <alignment/>
      <protection/>
    </xf>
    <xf numFmtId="0" fontId="19" fillId="2" borderId="0" xfId="29" applyFont="1" applyFill="1" applyBorder="1">
      <alignment/>
      <protection/>
    </xf>
    <xf numFmtId="0" fontId="10" fillId="2" borderId="3" xfId="29" applyFont="1" applyFill="1" applyBorder="1">
      <alignment/>
      <protection/>
    </xf>
    <xf numFmtId="164" fontId="12" fillId="2" borderId="3" xfId="29" applyNumberFormat="1" applyFont="1" applyFill="1" applyBorder="1">
      <alignment/>
      <protection/>
    </xf>
    <xf numFmtId="164" fontId="10" fillId="2" borderId="3" xfId="29" applyNumberFormat="1" applyFont="1" applyFill="1" applyBorder="1">
      <alignment/>
      <protection/>
    </xf>
    <xf numFmtId="164" fontId="6" fillId="0" borderId="0" xfId="29" applyNumberFormat="1" applyFont="1" applyFill="1" applyBorder="1">
      <alignment/>
      <protection/>
    </xf>
    <xf numFmtId="164" fontId="6" fillId="2" borderId="0" xfId="29" applyNumberFormat="1" applyFont="1" applyFill="1">
      <alignment/>
      <protection/>
    </xf>
    <xf numFmtId="0" fontId="12" fillId="2" borderId="3" xfId="29" applyFont="1" applyFill="1" applyBorder="1">
      <alignment/>
      <protection/>
    </xf>
    <xf numFmtId="0" fontId="12" fillId="2" borderId="0" xfId="29" applyFont="1" applyFill="1" applyAlignment="1">
      <alignment/>
      <protection/>
    </xf>
    <xf numFmtId="0" fontId="12" fillId="2" borderId="0" xfId="29" applyFont="1" applyFill="1">
      <alignment/>
      <protection/>
    </xf>
    <xf numFmtId="0" fontId="40" fillId="2" borderId="0" xfId="29" applyFont="1" applyFill="1">
      <alignment/>
      <protection/>
    </xf>
    <xf numFmtId="0" fontId="38" fillId="2" borderId="0" xfId="29" applyFont="1" applyFill="1">
      <alignment/>
      <protection/>
    </xf>
    <xf numFmtId="164" fontId="6" fillId="2" borderId="0" xfId="29" applyNumberFormat="1" applyFont="1" applyFill="1" applyAlignment="1">
      <alignment horizontal="right"/>
      <protection/>
    </xf>
    <xf numFmtId="0" fontId="5" fillId="2" borderId="0" xfId="30" applyFont="1" applyFill="1">
      <alignment/>
      <protection/>
    </xf>
    <xf numFmtId="0" fontId="6" fillId="2" borderId="0" xfId="30" applyFont="1" applyFill="1">
      <alignment/>
      <protection/>
    </xf>
    <xf numFmtId="0" fontId="8" fillId="2" borderId="0" xfId="30" applyFont="1" applyFill="1">
      <alignment/>
      <protection/>
    </xf>
    <xf numFmtId="0" fontId="5" fillId="2" borderId="1" xfId="30" applyFont="1" applyFill="1" applyBorder="1">
      <alignment/>
      <protection/>
    </xf>
    <xf numFmtId="0" fontId="6" fillId="2" borderId="2" xfId="30" applyFont="1" applyFill="1" applyBorder="1">
      <alignment/>
      <protection/>
    </xf>
    <xf numFmtId="164" fontId="6" fillId="2" borderId="2" xfId="30" applyNumberFormat="1" applyFont="1" applyFill="1" applyBorder="1">
      <alignment/>
      <protection/>
    </xf>
    <xf numFmtId="0" fontId="10" fillId="2" borderId="0" xfId="30" applyFont="1" applyFill="1" applyBorder="1">
      <alignment/>
      <protection/>
    </xf>
    <xf numFmtId="164" fontId="10" fillId="2" borderId="0" xfId="30" applyNumberFormat="1" applyFont="1" applyFill="1" applyBorder="1">
      <alignment/>
      <protection/>
    </xf>
    <xf numFmtId="164" fontId="10" fillId="2" borderId="0" xfId="30" applyNumberFormat="1" applyFont="1" applyFill="1" applyBorder="1" applyAlignment="1">
      <alignment horizontal="right"/>
      <protection/>
    </xf>
    <xf numFmtId="0" fontId="6" fillId="2" borderId="0" xfId="30" applyFont="1" applyFill="1" applyBorder="1">
      <alignment/>
      <protection/>
    </xf>
    <xf numFmtId="164" fontId="6" fillId="2" borderId="0" xfId="30" applyNumberFormat="1" applyFont="1" applyFill="1" applyBorder="1">
      <alignment/>
      <protection/>
    </xf>
    <xf numFmtId="0" fontId="10" fillId="2" borderId="3" xfId="30" applyFont="1" applyFill="1" applyBorder="1">
      <alignment/>
      <protection/>
    </xf>
    <xf numFmtId="0" fontId="12" fillId="2" borderId="3" xfId="30" applyFont="1" applyFill="1" applyBorder="1">
      <alignment/>
      <protection/>
    </xf>
    <xf numFmtId="164" fontId="12" fillId="2" borderId="3" xfId="30" applyNumberFormat="1" applyFont="1" applyFill="1" applyBorder="1">
      <alignment/>
      <protection/>
    </xf>
    <xf numFmtId="164" fontId="12" fillId="2" borderId="3" xfId="30" applyNumberFormat="1" applyFont="1" applyFill="1" applyBorder="1" applyAlignment="1">
      <alignment horizontal="right"/>
      <protection/>
    </xf>
    <xf numFmtId="0" fontId="12" fillId="2" borderId="0" xfId="30" applyFont="1" applyFill="1" applyBorder="1">
      <alignment/>
      <protection/>
    </xf>
    <xf numFmtId="164" fontId="12" fillId="2" borderId="0" xfId="30" applyNumberFormat="1" applyFont="1" applyFill="1" applyBorder="1">
      <alignment/>
      <protection/>
    </xf>
    <xf numFmtId="164" fontId="12" fillId="2" borderId="0" xfId="30" applyNumberFormat="1" applyFont="1" applyFill="1" applyBorder="1" applyAlignment="1">
      <alignment horizontal="right"/>
      <protection/>
    </xf>
    <xf numFmtId="0" fontId="12" fillId="2" borderId="3" xfId="30" applyFont="1" applyFill="1" applyBorder="1" applyAlignment="1">
      <alignment horizontal="right"/>
      <protection/>
    </xf>
    <xf numFmtId="1" fontId="6" fillId="2" borderId="0" xfId="30" applyNumberFormat="1" applyFont="1" applyFill="1" applyBorder="1">
      <alignment/>
      <protection/>
    </xf>
    <xf numFmtId="0" fontId="16" fillId="2" borderId="0" xfId="30" applyFont="1" applyFill="1">
      <alignment/>
      <protection/>
    </xf>
    <xf numFmtId="0" fontId="4" fillId="2" borderId="0" xfId="30" applyFont="1" applyFill="1">
      <alignment/>
      <protection/>
    </xf>
    <xf numFmtId="0" fontId="5" fillId="2" borderId="1" xfId="30" applyFont="1" applyFill="1" applyBorder="1" applyAlignment="1">
      <alignment horizontal="right"/>
      <protection/>
    </xf>
    <xf numFmtId="164" fontId="6" fillId="2" borderId="2" xfId="30" applyNumberFormat="1" applyFont="1" applyFill="1" applyBorder="1" applyAlignment="1">
      <alignment horizontal="right"/>
      <protection/>
    </xf>
    <xf numFmtId="164" fontId="6" fillId="2" borderId="0" xfId="30" applyNumberFormat="1" applyFont="1" applyFill="1" applyBorder="1" applyAlignment="1">
      <alignment horizontal="right"/>
      <protection/>
    </xf>
    <xf numFmtId="0" fontId="6" fillId="0" borderId="0" xfId="30" applyFont="1" applyFill="1" applyBorder="1">
      <alignment/>
      <protection/>
    </xf>
    <xf numFmtId="1" fontId="6" fillId="2" borderId="0" xfId="30" applyNumberFormat="1" applyFont="1" applyFill="1" applyBorder="1" applyAlignment="1">
      <alignment horizontal="right"/>
      <protection/>
    </xf>
    <xf numFmtId="1" fontId="6" fillId="0" borderId="0" xfId="30" applyNumberFormat="1" applyFont="1">
      <alignment/>
      <protection/>
    </xf>
    <xf numFmtId="0" fontId="5" fillId="2" borderId="1" xfId="30" applyFont="1" applyFill="1" applyBorder="1" applyAlignment="1">
      <alignment/>
      <protection/>
    </xf>
    <xf numFmtId="178" fontId="6" fillId="2" borderId="2" xfId="30" applyNumberFormat="1" applyFont="1" applyFill="1" applyBorder="1">
      <alignment/>
      <protection/>
    </xf>
    <xf numFmtId="178" fontId="6" fillId="2" borderId="0" xfId="30" applyNumberFormat="1" applyFont="1" applyFill="1" applyBorder="1">
      <alignment/>
      <protection/>
    </xf>
    <xf numFmtId="0" fontId="19" fillId="2" borderId="0" xfId="30" applyFont="1" applyFill="1" applyBorder="1">
      <alignment/>
      <protection/>
    </xf>
    <xf numFmtId="0" fontId="6" fillId="0" borderId="0" xfId="30" applyFont="1" applyFill="1">
      <alignment/>
      <protection/>
    </xf>
    <xf numFmtId="0" fontId="5" fillId="0" borderId="0" xfId="30" applyFont="1" applyFill="1">
      <alignment/>
      <protection/>
    </xf>
    <xf numFmtId="178" fontId="5" fillId="2" borderId="0" xfId="30" applyNumberFormat="1" applyFont="1" applyFill="1">
      <alignment/>
      <protection/>
    </xf>
    <xf numFmtId="0" fontId="29" fillId="2" borderId="3" xfId="30" applyFont="1" applyFill="1" applyBorder="1">
      <alignment/>
      <protection/>
    </xf>
    <xf numFmtId="0" fontId="6" fillId="0" borderId="0" xfId="31" applyFont="1" applyFill="1">
      <alignment/>
      <protection/>
    </xf>
    <xf numFmtId="0" fontId="6" fillId="2" borderId="0" xfId="31" applyFont="1" applyFill="1">
      <alignment/>
      <protection/>
    </xf>
    <xf numFmtId="0" fontId="5" fillId="2" borderId="0" xfId="31" applyFont="1" applyFill="1">
      <alignment/>
      <protection/>
    </xf>
    <xf numFmtId="0" fontId="8" fillId="2" borderId="0" xfId="31" applyFont="1" applyFill="1">
      <alignment/>
      <protection/>
    </xf>
    <xf numFmtId="0" fontId="5" fillId="2" borderId="1" xfId="31" applyFont="1" applyFill="1" applyBorder="1">
      <alignment/>
      <protection/>
    </xf>
    <xf numFmtId="0" fontId="6" fillId="2" borderId="2" xfId="31" applyFont="1" applyFill="1" applyBorder="1">
      <alignment/>
      <protection/>
    </xf>
    <xf numFmtId="164" fontId="6" fillId="2" borderId="2" xfId="31" applyNumberFormat="1" applyFont="1" applyFill="1" applyBorder="1">
      <alignment/>
      <protection/>
    </xf>
    <xf numFmtId="0" fontId="10" fillId="2" borderId="0" xfId="31" applyFont="1" applyFill="1" applyBorder="1">
      <alignment/>
      <protection/>
    </xf>
    <xf numFmtId="164" fontId="10" fillId="2" borderId="0" xfId="31" applyNumberFormat="1" applyFont="1" applyFill="1" applyBorder="1">
      <alignment/>
      <protection/>
    </xf>
    <xf numFmtId="0" fontId="6" fillId="2" borderId="0" xfId="31" applyFont="1" applyFill="1" applyBorder="1">
      <alignment/>
      <protection/>
    </xf>
    <xf numFmtId="164" fontId="6" fillId="2" borderId="0" xfId="31" applyNumberFormat="1" applyFont="1" applyFill="1" applyBorder="1">
      <alignment/>
      <protection/>
    </xf>
    <xf numFmtId="164" fontId="6" fillId="2" borderId="0" xfId="31" applyNumberFormat="1" applyFont="1" applyFill="1">
      <alignment/>
      <protection/>
    </xf>
    <xf numFmtId="0" fontId="10" fillId="2" borderId="0" xfId="31" applyFont="1" applyFill="1">
      <alignment/>
      <protection/>
    </xf>
    <xf numFmtId="0" fontId="12" fillId="2" borderId="0" xfId="31" applyFont="1" applyFill="1">
      <alignment/>
      <protection/>
    </xf>
    <xf numFmtId="164" fontId="12" fillId="2" borderId="0" xfId="31" applyNumberFormat="1" applyFont="1" applyFill="1">
      <alignment/>
      <protection/>
    </xf>
    <xf numFmtId="0" fontId="12" fillId="2" borderId="0" xfId="31" applyFont="1" applyFill="1" applyBorder="1">
      <alignment/>
      <protection/>
    </xf>
    <xf numFmtId="164" fontId="12" fillId="2" borderId="0" xfId="31" applyNumberFormat="1" applyFont="1" applyFill="1" applyBorder="1">
      <alignment/>
      <protection/>
    </xf>
    <xf numFmtId="0" fontId="10" fillId="2" borderId="3" xfId="31" applyFont="1" applyFill="1" applyBorder="1">
      <alignment/>
      <protection/>
    </xf>
    <xf numFmtId="0" fontId="12" fillId="2" borderId="3" xfId="31" applyFont="1" applyFill="1" applyBorder="1">
      <alignment/>
      <protection/>
    </xf>
    <xf numFmtId="164" fontId="12" fillId="2" borderId="3" xfId="31" applyNumberFormat="1" applyFont="1" applyFill="1" applyBorder="1">
      <alignment/>
      <protection/>
    </xf>
    <xf numFmtId="0" fontId="16" fillId="2" borderId="0" xfId="31" applyFont="1" applyFill="1">
      <alignment/>
      <protection/>
    </xf>
    <xf numFmtId="0" fontId="5" fillId="2" borderId="0" xfId="32" applyFont="1" applyFill="1">
      <alignment/>
      <protection/>
    </xf>
    <xf numFmtId="0" fontId="6" fillId="2" borderId="0" xfId="32" applyFont="1" applyFill="1">
      <alignment/>
      <protection/>
    </xf>
    <xf numFmtId="0" fontId="8" fillId="2" borderId="0" xfId="32" applyFont="1" applyFill="1">
      <alignment/>
      <protection/>
    </xf>
    <xf numFmtId="164" fontId="5" fillId="2" borderId="1" xfId="32" applyNumberFormat="1" applyFont="1" applyFill="1" applyBorder="1">
      <alignment/>
      <protection/>
    </xf>
    <xf numFmtId="1" fontId="5" fillId="2" borderId="1" xfId="32" applyNumberFormat="1" applyFont="1" applyFill="1" applyBorder="1">
      <alignment/>
      <protection/>
    </xf>
    <xf numFmtId="0" fontId="5" fillId="2" borderId="1" xfId="32" applyFont="1" applyFill="1" applyBorder="1">
      <alignment/>
      <protection/>
    </xf>
    <xf numFmtId="164" fontId="6" fillId="2" borderId="0" xfId="32" applyNumberFormat="1" applyFont="1" applyFill="1" applyBorder="1">
      <alignment/>
      <protection/>
    </xf>
    <xf numFmtId="0" fontId="6" fillId="2" borderId="0" xfId="32" applyFont="1" applyFill="1" applyBorder="1">
      <alignment/>
      <protection/>
    </xf>
    <xf numFmtId="164" fontId="10" fillId="2" borderId="0" xfId="32" applyNumberFormat="1" applyFont="1" applyFill="1" applyBorder="1">
      <alignment/>
      <protection/>
    </xf>
    <xf numFmtId="0" fontId="10" fillId="2" borderId="0" xfId="32" applyFont="1" applyFill="1" applyBorder="1">
      <alignment/>
      <protection/>
    </xf>
    <xf numFmtId="164" fontId="10" fillId="2" borderId="3" xfId="32" applyNumberFormat="1" applyFont="1" applyFill="1" applyBorder="1">
      <alignment/>
      <protection/>
    </xf>
    <xf numFmtId="0" fontId="10" fillId="2" borderId="3" xfId="32" applyFont="1" applyFill="1" applyBorder="1">
      <alignment/>
      <protection/>
    </xf>
    <xf numFmtId="0" fontId="18" fillId="2" borderId="0" xfId="32" applyFont="1" applyFill="1" applyBorder="1">
      <alignment/>
      <protection/>
    </xf>
    <xf numFmtId="0" fontId="16" fillId="2" borderId="0" xfId="32" applyFont="1" applyFill="1">
      <alignment/>
      <protection/>
    </xf>
    <xf numFmtId="0" fontId="12" fillId="2" borderId="0" xfId="32" applyFont="1" applyFill="1" applyAlignment="1">
      <alignment/>
      <protection/>
    </xf>
    <xf numFmtId="0" fontId="12" fillId="2" borderId="0" xfId="32" applyFont="1" applyFill="1">
      <alignment/>
      <protection/>
    </xf>
    <xf numFmtId="2" fontId="4" fillId="2" borderId="0" xfId="32" applyNumberFormat="1" applyFont="1" applyFill="1">
      <alignment/>
      <protection/>
    </xf>
    <xf numFmtId="0" fontId="4" fillId="2" borderId="0" xfId="32" applyFont="1" applyFill="1">
      <alignment/>
      <protection/>
    </xf>
    <xf numFmtId="164" fontId="6" fillId="2" borderId="0" xfId="32" applyNumberFormat="1" applyFont="1" applyFill="1" applyBorder="1" applyAlignment="1">
      <alignment horizontal="right"/>
      <protection/>
    </xf>
    <xf numFmtId="0" fontId="6" fillId="2" borderId="1" xfId="32" applyFont="1" applyFill="1" applyBorder="1">
      <alignment/>
      <protection/>
    </xf>
    <xf numFmtId="0" fontId="6" fillId="2" borderId="2" xfId="32" applyFont="1" applyFill="1" applyBorder="1">
      <alignment/>
      <protection/>
    </xf>
    <xf numFmtId="164" fontId="6" fillId="2" borderId="2" xfId="32" applyNumberFormat="1" applyFont="1" applyFill="1" applyBorder="1">
      <alignment/>
      <protection/>
    </xf>
    <xf numFmtId="0" fontId="6" fillId="2" borderId="0" xfId="32" applyFont="1" applyFill="1" applyAlignment="1">
      <alignment/>
      <protection/>
    </xf>
    <xf numFmtId="164" fontId="6" fillId="2" borderId="0" xfId="32" applyNumberFormat="1" applyFont="1" applyFill="1">
      <alignment/>
      <protection/>
    </xf>
    <xf numFmtId="177" fontId="6" fillId="2" borderId="0" xfId="32" applyNumberFormat="1" applyFont="1" applyFill="1">
      <alignment/>
      <protection/>
    </xf>
    <xf numFmtId="3" fontId="6" fillId="2" borderId="2" xfId="32" applyNumberFormat="1" applyFont="1" applyFill="1" applyBorder="1">
      <alignment/>
      <protection/>
    </xf>
    <xf numFmtId="3" fontId="10" fillId="2" borderId="0" xfId="32" applyNumberFormat="1" applyFont="1" applyFill="1" applyBorder="1">
      <alignment/>
      <protection/>
    </xf>
    <xf numFmtId="3" fontId="6" fillId="2" borderId="0" xfId="32" applyNumberFormat="1" applyFont="1" applyFill="1" applyBorder="1">
      <alignment/>
      <protection/>
    </xf>
    <xf numFmtId="3" fontId="6" fillId="2" borderId="0" xfId="32" applyNumberFormat="1" applyFont="1" applyFill="1" applyBorder="1" applyAlignment="1">
      <alignment horizontal="right" vertical="center"/>
      <protection/>
    </xf>
    <xf numFmtId="3" fontId="6" fillId="2" borderId="0" xfId="32" applyNumberFormat="1" applyFont="1" applyFill="1">
      <alignment/>
      <protection/>
    </xf>
    <xf numFmtId="3" fontId="12" fillId="2" borderId="0" xfId="32" applyNumberFormat="1" applyFont="1" applyFill="1">
      <alignment/>
      <protection/>
    </xf>
    <xf numFmtId="3" fontId="12" fillId="2" borderId="3" xfId="32" applyNumberFormat="1" applyFont="1" applyFill="1" applyBorder="1">
      <alignment/>
      <protection/>
    </xf>
    <xf numFmtId="0" fontId="4" fillId="2" borderId="0" xfId="32" applyFont="1" applyFill="1" applyAlignment="1">
      <alignment/>
      <protection/>
    </xf>
    <xf numFmtId="1" fontId="6" fillId="2" borderId="0" xfId="32" applyNumberFormat="1" applyFont="1" applyFill="1" applyBorder="1">
      <alignment/>
      <protection/>
    </xf>
    <xf numFmtId="0" fontId="22" fillId="2" borderId="2" xfId="32" applyFont="1" applyFill="1" applyBorder="1">
      <alignment/>
      <protection/>
    </xf>
    <xf numFmtId="0" fontId="22" fillId="2" borderId="2" xfId="32" applyFont="1" applyFill="1" applyBorder="1" applyAlignment="1">
      <alignment horizontal="right"/>
      <protection/>
    </xf>
    <xf numFmtId="0" fontId="18" fillId="2" borderId="0" xfId="32" applyFont="1" applyFill="1" applyBorder="1" applyAlignment="1">
      <alignment horizontal="right"/>
      <protection/>
    </xf>
    <xf numFmtId="0" fontId="19" fillId="2" borderId="0" xfId="32" applyFont="1" applyFill="1" applyBorder="1">
      <alignment/>
      <protection/>
    </xf>
    <xf numFmtId="3" fontId="4" fillId="2" borderId="0" xfId="32" applyNumberFormat="1" applyFont="1" applyFill="1">
      <alignment/>
      <protection/>
    </xf>
    <xf numFmtId="4" fontId="4" fillId="2" borderId="0" xfId="32" applyNumberFormat="1" applyFont="1" applyFill="1">
      <alignment/>
      <protection/>
    </xf>
    <xf numFmtId="3" fontId="6" fillId="2" borderId="0" xfId="32" applyNumberFormat="1" applyFont="1" applyFill="1" applyBorder="1" applyAlignment="1">
      <alignment horizontal="right"/>
      <protection/>
    </xf>
    <xf numFmtId="1" fontId="6" fillId="2" borderId="0" xfId="32" applyNumberFormat="1" applyFont="1" applyFill="1" applyBorder="1" applyAlignment="1">
      <alignment horizontal="right"/>
      <protection/>
    </xf>
    <xf numFmtId="0" fontId="10" fillId="2" borderId="0" xfId="32" applyFont="1" applyFill="1" applyBorder="1" applyAlignment="1">
      <alignment horizontal="right"/>
      <protection/>
    </xf>
    <xf numFmtId="0" fontId="6" fillId="2" borderId="0" xfId="32" applyFont="1" applyFill="1" applyBorder="1" applyAlignment="1">
      <alignment horizontal="right"/>
      <protection/>
    </xf>
    <xf numFmtId="3" fontId="6" fillId="2" borderId="2" xfId="32" applyNumberFormat="1" applyFont="1" applyFill="1" applyBorder="1" applyAlignment="1">
      <alignment horizontal="right"/>
      <protection/>
    </xf>
    <xf numFmtId="1" fontId="6" fillId="2" borderId="2" xfId="32" applyNumberFormat="1" applyFont="1" applyFill="1" applyBorder="1">
      <alignment/>
      <protection/>
    </xf>
    <xf numFmtId="0" fontId="5" fillId="2" borderId="0" xfId="33" applyFont="1" applyFill="1">
      <alignment/>
      <protection/>
    </xf>
    <xf numFmtId="0" fontId="6" fillId="2" borderId="0" xfId="33" applyFont="1" applyFill="1">
      <alignment/>
      <protection/>
    </xf>
    <xf numFmtId="0" fontId="8" fillId="2" borderId="0" xfId="33" applyFont="1" applyFill="1">
      <alignment/>
      <protection/>
    </xf>
    <xf numFmtId="0" fontId="5" fillId="2" borderId="1" xfId="33" applyFont="1" applyFill="1" applyBorder="1">
      <alignment/>
      <protection/>
    </xf>
    <xf numFmtId="0" fontId="6" fillId="2" borderId="2" xfId="33" applyFont="1" applyFill="1" applyBorder="1">
      <alignment/>
      <protection/>
    </xf>
    <xf numFmtId="164" fontId="6" fillId="2" borderId="2" xfId="33" applyNumberFormat="1" applyFont="1" applyFill="1" applyBorder="1">
      <alignment/>
      <protection/>
    </xf>
    <xf numFmtId="0" fontId="10" fillId="2" borderId="0" xfId="33" applyFont="1" applyFill="1" applyBorder="1">
      <alignment/>
      <protection/>
    </xf>
    <xf numFmtId="164" fontId="10" fillId="2" borderId="0" xfId="33" applyNumberFormat="1" applyFont="1" applyFill="1" applyBorder="1">
      <alignment/>
      <protection/>
    </xf>
    <xf numFmtId="0" fontId="6" fillId="2" borderId="0" xfId="33" applyFont="1" applyFill="1" applyBorder="1">
      <alignment/>
      <protection/>
    </xf>
    <xf numFmtId="164" fontId="6" fillId="2" borderId="0" xfId="33" applyNumberFormat="1" applyFont="1" applyFill="1" applyBorder="1">
      <alignment/>
      <protection/>
    </xf>
    <xf numFmtId="0" fontId="10" fillId="2" borderId="3" xfId="33" applyFont="1" applyFill="1" applyBorder="1">
      <alignment/>
      <protection/>
    </xf>
    <xf numFmtId="164" fontId="10" fillId="2" borderId="3" xfId="33" applyNumberFormat="1" applyFont="1" applyFill="1" applyBorder="1">
      <alignment/>
      <protection/>
    </xf>
    <xf numFmtId="2" fontId="10" fillId="2" borderId="3" xfId="33" applyNumberFormat="1" applyFont="1" applyFill="1" applyBorder="1">
      <alignment/>
      <protection/>
    </xf>
    <xf numFmtId="0" fontId="16" fillId="2" borderId="0" xfId="33" applyFont="1" applyFill="1">
      <alignment/>
      <protection/>
    </xf>
    <xf numFmtId="0" fontId="6" fillId="2" borderId="2" xfId="33" applyFont="1" applyFill="1" applyBorder="1" applyAlignment="1">
      <alignment horizontal="right"/>
      <protection/>
    </xf>
    <xf numFmtId="177" fontId="6" fillId="2" borderId="2" xfId="33" applyNumberFormat="1" applyFont="1" applyFill="1" applyBorder="1">
      <alignment/>
      <protection/>
    </xf>
    <xf numFmtId="177" fontId="6" fillId="2" borderId="0" xfId="33" applyNumberFormat="1" applyFont="1" applyFill="1" applyBorder="1">
      <alignment/>
      <protection/>
    </xf>
    <xf numFmtId="1" fontId="6" fillId="2" borderId="0" xfId="33" applyNumberFormat="1" applyFont="1" applyFill="1" applyBorder="1">
      <alignment/>
      <protection/>
    </xf>
    <xf numFmtId="0" fontId="16" fillId="2" borderId="0" xfId="33" applyFont="1" applyFill="1" applyAlignment="1">
      <alignment/>
      <protection/>
    </xf>
    <xf numFmtId="0" fontId="6" fillId="2" borderId="0" xfId="33" applyFont="1" applyFill="1" applyBorder="1" applyAlignment="1">
      <alignment horizontal="right"/>
      <protection/>
    </xf>
    <xf numFmtId="177" fontId="10" fillId="2" borderId="0" xfId="33" applyNumberFormat="1" applyFont="1" applyFill="1" applyBorder="1">
      <alignment/>
      <protection/>
    </xf>
    <xf numFmtId="0" fontId="25" fillId="2" borderId="1" xfId="33" applyFont="1" applyFill="1" applyBorder="1" applyAlignment="1">
      <alignment horizontal="center" vertical="center" wrapText="1"/>
      <protection/>
    </xf>
    <xf numFmtId="178" fontId="25" fillId="2" borderId="1" xfId="33" applyNumberFormat="1" applyFont="1" applyFill="1" applyBorder="1" applyAlignment="1">
      <alignment horizontal="center" vertical="center" wrapText="1"/>
      <protection/>
    </xf>
    <xf numFmtId="0" fontId="26" fillId="2" borderId="0" xfId="33" applyFont="1" applyFill="1" applyBorder="1" applyAlignment="1">
      <alignment horizontal="right" vertical="center"/>
      <protection/>
    </xf>
    <xf numFmtId="0" fontId="26" fillId="2" borderId="0" xfId="33" applyFont="1" applyFill="1" applyBorder="1" applyAlignment="1">
      <alignment horizontal="right" vertical="center" wrapText="1"/>
      <protection/>
    </xf>
    <xf numFmtId="178" fontId="26" fillId="2" borderId="0" xfId="33" applyNumberFormat="1" applyFont="1" applyFill="1" applyBorder="1" applyAlignment="1">
      <alignment horizontal="right" vertical="center" wrapText="1"/>
      <protection/>
    </xf>
    <xf numFmtId="0" fontId="26" fillId="2" borderId="0" xfId="33" applyFont="1" applyFill="1" applyBorder="1">
      <alignment/>
      <protection/>
    </xf>
    <xf numFmtId="2" fontId="6" fillId="2" borderId="0" xfId="33" applyNumberFormat="1" applyFont="1" applyFill="1" applyBorder="1">
      <alignment/>
      <protection/>
    </xf>
    <xf numFmtId="178" fontId="26" fillId="2" borderId="0" xfId="33" applyNumberFormat="1" applyFont="1" applyFill="1" applyBorder="1">
      <alignment/>
      <protection/>
    </xf>
    <xf numFmtId="2" fontId="5" fillId="2" borderId="0" xfId="33" applyNumberFormat="1" applyFont="1" applyFill="1" applyBorder="1">
      <alignment/>
      <protection/>
    </xf>
    <xf numFmtId="0" fontId="5" fillId="2" borderId="0" xfId="33" applyFont="1" applyFill="1" applyBorder="1">
      <alignment/>
      <protection/>
    </xf>
    <xf numFmtId="0" fontId="25" fillId="2" borderId="0" xfId="33" applyFont="1" applyFill="1" applyBorder="1">
      <alignment/>
      <protection/>
    </xf>
    <xf numFmtId="164" fontId="6" fillId="2" borderId="0" xfId="33" applyNumberFormat="1" applyFont="1" applyFill="1">
      <alignment/>
      <protection/>
    </xf>
    <xf numFmtId="0" fontId="41" fillId="2" borderId="0" xfId="33" applyFont="1" applyFill="1" applyBorder="1">
      <alignment/>
      <protection/>
    </xf>
    <xf numFmtId="0" fontId="12" fillId="2" borderId="0" xfId="33" applyFont="1" applyFill="1">
      <alignment/>
      <protection/>
    </xf>
    <xf numFmtId="0" fontId="12" fillId="2" borderId="2" xfId="33" applyFont="1" applyFill="1" applyBorder="1">
      <alignment/>
      <protection/>
    </xf>
    <xf numFmtId="0" fontId="19" fillId="2" borderId="0" xfId="33" applyFont="1" applyFill="1" applyBorder="1">
      <alignment/>
      <protection/>
    </xf>
    <xf numFmtId="0" fontId="10" fillId="2" borderId="3" xfId="33" applyFont="1" applyFill="1" applyBorder="1" applyAlignment="1">
      <alignment horizontal="right"/>
      <protection/>
    </xf>
    <xf numFmtId="0" fontId="42" fillId="2" borderId="0" xfId="33" applyFont="1" applyFill="1" applyBorder="1">
      <alignment/>
      <protection/>
    </xf>
    <xf numFmtId="0" fontId="12" fillId="2" borderId="0" xfId="33" applyFont="1" applyFill="1" applyBorder="1">
      <alignment/>
      <protection/>
    </xf>
    <xf numFmtId="0" fontId="6" fillId="2" borderId="0" xfId="19" applyFont="1" applyFill="1">
      <alignment/>
      <protection/>
    </xf>
    <xf numFmtId="0" fontId="16" fillId="2" borderId="0" xfId="19" applyFont="1" applyFill="1">
      <alignment/>
      <protection/>
    </xf>
    <xf numFmtId="164" fontId="26" fillId="2" borderId="0" xfId="33" applyNumberFormat="1" applyFont="1" applyFill="1" applyAlignment="1">
      <alignment horizontal="right" vertical="center" wrapText="1"/>
      <protection/>
    </xf>
    <xf numFmtId="164" fontId="26" fillId="2" borderId="0" xfId="33" applyNumberFormat="1" applyFont="1" applyFill="1">
      <alignment/>
      <protection/>
    </xf>
    <xf numFmtId="164" fontId="32" fillId="2" borderId="0" xfId="33" applyNumberFormat="1" applyFont="1" applyFill="1">
      <alignment/>
      <protection/>
    </xf>
    <xf numFmtId="164" fontId="26" fillId="2" borderId="3" xfId="33" applyNumberFormat="1" applyFont="1" applyFill="1" applyBorder="1">
      <alignment/>
      <protection/>
    </xf>
    <xf numFmtId="0" fontId="4" fillId="2" borderId="0" xfId="33" applyFont="1" applyFill="1">
      <alignment/>
      <protection/>
    </xf>
    <xf numFmtId="0" fontId="23" fillId="2" borderId="0" xfId="19" applyFont="1" applyFill="1">
      <alignment/>
      <protection/>
    </xf>
    <xf numFmtId="0" fontId="26" fillId="2" borderId="0" xfId="0" applyFont="1" applyFill="1" applyAlignment="1">
      <alignment/>
    </xf>
    <xf numFmtId="178" fontId="41" fillId="2" borderId="0" xfId="0" applyNumberFormat="1" applyFont="1" applyFill="1" applyAlignment="1">
      <alignment/>
    </xf>
    <xf numFmtId="0" fontId="41" fillId="2" borderId="0" xfId="0" applyFont="1" applyFill="1" applyAlignment="1">
      <alignment/>
    </xf>
    <xf numFmtId="178" fontId="41" fillId="2" borderId="3" xfId="0" applyNumberFormat="1" applyFont="1" applyFill="1" applyBorder="1" applyAlignment="1">
      <alignment/>
    </xf>
    <xf numFmtId="0" fontId="0" fillId="2" borderId="0" xfId="0" applyFont="1" applyFill="1" applyAlignment="1">
      <alignment/>
    </xf>
    <xf numFmtId="0" fontId="5" fillId="2" borderId="0" xfId="34" applyFont="1" applyFill="1">
      <alignment/>
      <protection/>
    </xf>
    <xf numFmtId="0" fontId="6" fillId="2" borderId="0" xfId="34" applyFont="1" applyFill="1">
      <alignment/>
      <protection/>
    </xf>
    <xf numFmtId="0" fontId="8" fillId="2" borderId="0" xfId="34" applyFont="1" applyFill="1">
      <alignment/>
      <protection/>
    </xf>
    <xf numFmtId="0" fontId="5" fillId="2" borderId="1" xfId="34" applyFont="1" applyFill="1" applyBorder="1">
      <alignment/>
      <protection/>
    </xf>
    <xf numFmtId="0" fontId="6" fillId="2" borderId="2" xfId="34" applyFont="1" applyFill="1" applyBorder="1">
      <alignment/>
      <protection/>
    </xf>
    <xf numFmtId="3" fontId="6" fillId="2" borderId="2" xfId="34" applyNumberFormat="1" applyFont="1" applyFill="1" applyBorder="1">
      <alignment/>
      <protection/>
    </xf>
    <xf numFmtId="0" fontId="10" fillId="2" borderId="0" xfId="34" applyFont="1" applyFill="1" applyBorder="1">
      <alignment/>
      <protection/>
    </xf>
    <xf numFmtId="3" fontId="10" fillId="2" borderId="0" xfId="34" applyNumberFormat="1" applyFont="1" applyFill="1" applyBorder="1">
      <alignment/>
      <protection/>
    </xf>
    <xf numFmtId="0" fontId="6" fillId="2" borderId="0" xfId="34" applyFont="1" applyFill="1" applyBorder="1">
      <alignment/>
      <protection/>
    </xf>
    <xf numFmtId="3" fontId="6" fillId="2" borderId="0" xfId="34" applyNumberFormat="1" applyFont="1" applyFill="1" applyBorder="1">
      <alignment/>
      <protection/>
    </xf>
    <xf numFmtId="0" fontId="10" fillId="2" borderId="3" xfId="34" applyFont="1" applyFill="1" applyBorder="1">
      <alignment/>
      <protection/>
    </xf>
    <xf numFmtId="0" fontId="16" fillId="2" borderId="0" xfId="34" applyFont="1" applyFill="1">
      <alignment/>
      <protection/>
    </xf>
    <xf numFmtId="0" fontId="5" fillId="2" borderId="0" xfId="34" applyFont="1" applyFill="1" applyBorder="1">
      <alignment/>
      <protection/>
    </xf>
    <xf numFmtId="0" fontId="6" fillId="2" borderId="0" xfId="34" applyFont="1" applyFill="1" applyBorder="1" applyAlignment="1">
      <alignment horizontal="right"/>
      <protection/>
    </xf>
    <xf numFmtId="1" fontId="6" fillId="2" borderId="0" xfId="34" applyNumberFormat="1" applyFont="1" applyFill="1" applyBorder="1">
      <alignment/>
      <protection/>
    </xf>
    <xf numFmtId="1" fontId="5" fillId="2" borderId="0" xfId="27" applyNumberFormat="1" applyFont="1" applyFill="1" applyAlignment="1">
      <alignment horizontal="right"/>
      <protection/>
    </xf>
    <xf numFmtId="3" fontId="24" fillId="2" borderId="0" xfId="27" applyNumberFormat="1" applyFont="1" applyFill="1">
      <alignment/>
      <protection/>
    </xf>
    <xf numFmtId="3" fontId="24" fillId="2" borderId="0" xfId="27" applyNumberFormat="1" applyFont="1" applyFill="1" applyAlignment="1">
      <alignment horizontal="right"/>
      <protection/>
    </xf>
    <xf numFmtId="1" fontId="24" fillId="2" borderId="0" xfId="27" applyNumberFormat="1" applyFont="1" applyFill="1">
      <alignment/>
      <protection/>
    </xf>
    <xf numFmtId="3" fontId="6" fillId="2" borderId="2" xfId="27" applyNumberFormat="1" applyFont="1" applyFill="1" applyBorder="1">
      <alignment/>
      <protection/>
    </xf>
    <xf numFmtId="1" fontId="6" fillId="2" borderId="2" xfId="27" applyNumberFormat="1" applyFont="1" applyFill="1" applyBorder="1" applyAlignment="1">
      <alignment horizontal="right"/>
      <protection/>
    </xf>
    <xf numFmtId="1" fontId="6" fillId="2" borderId="2" xfId="27" applyNumberFormat="1" applyFont="1" applyFill="1" applyBorder="1">
      <alignment/>
      <protection/>
    </xf>
    <xf numFmtId="3" fontId="12" fillId="2" borderId="0" xfId="27" applyNumberFormat="1" applyFont="1" applyFill="1" applyBorder="1">
      <alignment/>
      <protection/>
    </xf>
    <xf numFmtId="3" fontId="12" fillId="2" borderId="0" xfId="27" applyNumberFormat="1" applyFont="1" applyFill="1" applyBorder="1" applyAlignment="1">
      <alignment horizontal="right"/>
      <protection/>
    </xf>
    <xf numFmtId="1" fontId="12" fillId="2" borderId="0" xfId="27" applyNumberFormat="1" applyFont="1" applyFill="1" applyBorder="1">
      <alignment/>
      <protection/>
    </xf>
    <xf numFmtId="1" fontId="6" fillId="2" borderId="0" xfId="27" applyNumberFormat="1" applyFont="1" applyFill="1" applyBorder="1" applyAlignment="1">
      <alignment horizontal="right"/>
      <protection/>
    </xf>
    <xf numFmtId="1" fontId="6" fillId="2" borderId="0" xfId="27" applyNumberFormat="1" applyFont="1" applyFill="1" applyBorder="1">
      <alignment/>
      <protection/>
    </xf>
    <xf numFmtId="3" fontId="12" fillId="2" borderId="0" xfId="27" applyNumberFormat="1" applyFont="1" applyFill="1">
      <alignment/>
      <protection/>
    </xf>
    <xf numFmtId="1" fontId="6" fillId="2" borderId="0" xfId="27" applyNumberFormat="1" applyFont="1" applyFill="1">
      <alignment/>
      <protection/>
    </xf>
    <xf numFmtId="1" fontId="6" fillId="2" borderId="0" xfId="27" applyNumberFormat="1" applyFont="1" applyFill="1" applyAlignment="1">
      <alignment horizontal="right"/>
      <protection/>
    </xf>
    <xf numFmtId="3" fontId="12" fillId="2" borderId="3" xfId="27" applyNumberFormat="1" applyFont="1" applyFill="1" applyBorder="1">
      <alignment/>
      <protection/>
    </xf>
    <xf numFmtId="3" fontId="12" fillId="2" borderId="3" xfId="27" applyNumberFormat="1" applyFont="1" applyFill="1" applyBorder="1" applyAlignment="1">
      <alignment horizontal="right"/>
      <protection/>
    </xf>
    <xf numFmtId="1" fontId="12" fillId="2" borderId="3" xfId="27" applyNumberFormat="1" applyFont="1" applyFill="1" applyBorder="1">
      <alignment/>
      <protection/>
    </xf>
    <xf numFmtId="1" fontId="6" fillId="0" borderId="0" xfId="27" applyNumberFormat="1" applyFont="1" applyFill="1" applyAlignment="1">
      <alignment horizontal="right"/>
      <protection/>
    </xf>
    <xf numFmtId="3" fontId="12" fillId="2" borderId="0" xfId="27" applyNumberFormat="1" applyFont="1" applyFill="1" applyAlignment="1">
      <alignment horizontal="right"/>
      <protection/>
    </xf>
    <xf numFmtId="1" fontId="12" fillId="2" borderId="0" xfId="27" applyNumberFormat="1" applyFont="1" applyFill="1">
      <alignment/>
      <protection/>
    </xf>
    <xf numFmtId="1" fontId="5" fillId="2" borderId="0" xfId="27" applyNumberFormat="1" applyFont="1" applyFill="1" applyBorder="1" applyAlignment="1">
      <alignment horizontal="right"/>
      <protection/>
    </xf>
    <xf numFmtId="1" fontId="5" fillId="2" borderId="0" xfId="27" applyNumberFormat="1" applyFont="1" applyFill="1" applyBorder="1">
      <alignment/>
      <protection/>
    </xf>
    <xf numFmtId="3" fontId="24" fillId="2" borderId="3" xfId="27" applyNumberFormat="1" applyFont="1" applyFill="1" applyBorder="1">
      <alignment/>
      <protection/>
    </xf>
    <xf numFmtId="0" fontId="5" fillId="2" borderId="0" xfId="35" applyFont="1" applyFill="1">
      <alignment/>
      <protection/>
    </xf>
    <xf numFmtId="0" fontId="6" fillId="2" borderId="0" xfId="35" applyFont="1" applyFill="1">
      <alignment/>
      <protection/>
    </xf>
    <xf numFmtId="0" fontId="8" fillId="2" borderId="0" xfId="35" applyFont="1" applyFill="1">
      <alignment/>
      <protection/>
    </xf>
    <xf numFmtId="0" fontId="5" fillId="2" borderId="1" xfId="35" applyFont="1" applyFill="1" applyBorder="1">
      <alignment/>
      <protection/>
    </xf>
    <xf numFmtId="1" fontId="5" fillId="2" borderId="1" xfId="35" applyNumberFormat="1" applyFont="1" applyFill="1" applyBorder="1">
      <alignment/>
      <protection/>
    </xf>
    <xf numFmtId="0" fontId="6" fillId="2" borderId="0" xfId="35" applyFont="1" applyFill="1" applyBorder="1">
      <alignment/>
      <protection/>
    </xf>
    <xf numFmtId="164" fontId="6" fillId="2" borderId="0" xfId="35" applyNumberFormat="1" applyFont="1" applyFill="1" applyBorder="1">
      <alignment/>
      <protection/>
    </xf>
    <xf numFmtId="0" fontId="10" fillId="2" borderId="0" xfId="35" applyFont="1" applyFill="1" applyBorder="1">
      <alignment/>
      <protection/>
    </xf>
    <xf numFmtId="164" fontId="10" fillId="2" borderId="0" xfId="35" applyNumberFormat="1" applyFont="1" applyFill="1" applyBorder="1">
      <alignment/>
      <protection/>
    </xf>
    <xf numFmtId="0" fontId="6" fillId="2" borderId="2" xfId="35" applyFont="1" applyFill="1" applyBorder="1">
      <alignment/>
      <protection/>
    </xf>
    <xf numFmtId="164" fontId="6" fillId="2" borderId="2" xfId="35" applyNumberFormat="1" applyFont="1" applyFill="1" applyBorder="1">
      <alignment/>
      <protection/>
    </xf>
    <xf numFmtId="0" fontId="10" fillId="2" borderId="3" xfId="35" applyFont="1" applyFill="1" applyBorder="1">
      <alignment/>
      <protection/>
    </xf>
    <xf numFmtId="164" fontId="10" fillId="2" borderId="3" xfId="35" applyNumberFormat="1" applyFont="1" applyFill="1" applyBorder="1">
      <alignment/>
      <protection/>
    </xf>
    <xf numFmtId="0" fontId="0" fillId="2" borderId="0" xfId="35" applyFont="1" applyFill="1" applyBorder="1">
      <alignment/>
      <protection/>
    </xf>
    <xf numFmtId="0" fontId="16" fillId="2" borderId="0" xfId="35" applyFont="1" applyFill="1">
      <alignment/>
      <protection/>
    </xf>
    <xf numFmtId="1" fontId="5" fillId="2" borderId="0" xfId="35" applyNumberFormat="1" applyFont="1" applyFill="1" applyBorder="1">
      <alignment/>
      <protection/>
    </xf>
    <xf numFmtId="0" fontId="5" fillId="2" borderId="0" xfId="35" applyFont="1" applyFill="1" applyBorder="1">
      <alignment/>
      <protection/>
    </xf>
    <xf numFmtId="164" fontId="19" fillId="2" borderId="0" xfId="35" applyNumberFormat="1" applyFont="1" applyFill="1" applyBorder="1">
      <alignment/>
      <protection/>
    </xf>
    <xf numFmtId="0" fontId="19" fillId="2" borderId="0" xfId="35" applyFont="1" applyFill="1" applyBorder="1">
      <alignment/>
      <protection/>
    </xf>
    <xf numFmtId="0" fontId="4" fillId="2" borderId="0" xfId="35" applyFont="1" applyFill="1">
      <alignment/>
      <protection/>
    </xf>
    <xf numFmtId="0" fontId="6" fillId="2" borderId="0" xfId="35" applyFont="1" applyFill="1" applyBorder="1" applyAlignment="1">
      <alignment horizontal="right"/>
      <protection/>
    </xf>
    <xf numFmtId="0" fontId="0" fillId="2" borderId="0" xfId="35" applyFont="1" applyFill="1">
      <alignment/>
      <protection/>
    </xf>
    <xf numFmtId="0" fontId="5" fillId="2" borderId="0" xfId="25" applyFont="1" applyFill="1">
      <alignment/>
      <protection/>
    </xf>
    <xf numFmtId="0" fontId="6" fillId="2" borderId="0" xfId="25" applyFont="1" applyFill="1">
      <alignment/>
      <protection/>
    </xf>
    <xf numFmtId="0" fontId="8" fillId="2" borderId="0" xfId="25" applyFont="1" applyFill="1">
      <alignment/>
      <protection/>
    </xf>
    <xf numFmtId="0" fontId="5" fillId="2" borderId="1" xfId="25" applyFont="1" applyFill="1" applyBorder="1">
      <alignment/>
      <protection/>
    </xf>
    <xf numFmtId="164" fontId="6" fillId="2" borderId="0" xfId="25" applyNumberFormat="1" applyFont="1" applyFill="1">
      <alignment/>
      <protection/>
    </xf>
    <xf numFmtId="164" fontId="6" fillId="2" borderId="0" xfId="25" applyNumberFormat="1" applyFont="1" applyFill="1" applyAlignment="1">
      <alignment horizontal="right"/>
      <protection/>
    </xf>
    <xf numFmtId="0" fontId="6" fillId="2" borderId="0" xfId="25" applyFont="1" applyFill="1" applyAlignment="1">
      <alignment horizontal="right"/>
      <protection/>
    </xf>
    <xf numFmtId="2" fontId="6" fillId="2" borderId="0" xfId="25" applyNumberFormat="1" applyFont="1" applyFill="1">
      <alignment/>
      <protection/>
    </xf>
    <xf numFmtId="0" fontId="6" fillId="2" borderId="2" xfId="25" applyFont="1" applyFill="1" applyBorder="1">
      <alignment/>
      <protection/>
    </xf>
    <xf numFmtId="164" fontId="6" fillId="2" borderId="2" xfId="25" applyNumberFormat="1" applyFont="1" applyFill="1" applyBorder="1">
      <alignment/>
      <protection/>
    </xf>
    <xf numFmtId="0" fontId="0" fillId="2" borderId="0" xfId="25" applyFont="1" applyFill="1">
      <alignment/>
      <protection/>
    </xf>
    <xf numFmtId="0" fontId="16" fillId="2" borderId="0" xfId="25" applyFont="1" applyFill="1">
      <alignment/>
      <protection/>
    </xf>
    <xf numFmtId="0" fontId="6" fillId="3" borderId="0" xfId="25" applyFont="1" applyFill="1">
      <alignment/>
      <protection/>
    </xf>
    <xf numFmtId="164" fontId="6" fillId="3" borderId="0" xfId="25" applyNumberFormat="1" applyFont="1" applyFill="1">
      <alignment/>
      <protection/>
    </xf>
    <xf numFmtId="0" fontId="6" fillId="3" borderId="3" xfId="25" applyFont="1" applyFill="1" applyBorder="1">
      <alignment/>
      <protection/>
    </xf>
    <xf numFmtId="2" fontId="6" fillId="3" borderId="3" xfId="25" applyNumberFormat="1" applyFont="1" applyFill="1" applyBorder="1">
      <alignment/>
      <protection/>
    </xf>
    <xf numFmtId="0" fontId="0" fillId="2" borderId="0" xfId="25" applyFont="1" applyFill="1">
      <alignment/>
      <protection/>
    </xf>
    <xf numFmtId="164" fontId="5" fillId="2" borderId="0" xfId="25" applyNumberFormat="1" applyFont="1" applyFill="1">
      <alignment/>
      <protection/>
    </xf>
    <xf numFmtId="0" fontId="5" fillId="3" borderId="0" xfId="25" applyFont="1" applyFill="1">
      <alignment/>
      <protection/>
    </xf>
    <xf numFmtId="164" fontId="5" fillId="3" borderId="0" xfId="25" applyNumberFormat="1" applyFont="1" applyFill="1">
      <alignment/>
      <protection/>
    </xf>
    <xf numFmtId="164" fontId="5" fillId="3" borderId="3" xfId="25" applyNumberFormat="1" applyFont="1" applyFill="1" applyBorder="1">
      <alignment/>
      <protection/>
    </xf>
    <xf numFmtId="0" fontId="6" fillId="2" borderId="0" xfId="24" applyFont="1" applyFill="1">
      <alignment/>
      <protection/>
    </xf>
    <xf numFmtId="0" fontId="5" fillId="2" borderId="0" xfId="24" applyFont="1" applyFill="1">
      <alignment/>
      <protection/>
    </xf>
    <xf numFmtId="0" fontId="19" fillId="2" borderId="0" xfId="24" applyFont="1" applyFill="1">
      <alignment/>
      <protection/>
    </xf>
    <xf numFmtId="0" fontId="5" fillId="2" borderId="2" xfId="24" applyFont="1" applyFill="1" applyBorder="1" applyAlignment="1">
      <alignment horizontal="right"/>
      <protection/>
    </xf>
    <xf numFmtId="0" fontId="19" fillId="2" borderId="0" xfId="24" applyFont="1" applyFill="1" applyBorder="1">
      <alignment/>
      <protection/>
    </xf>
    <xf numFmtId="0" fontId="19" fillId="2" borderId="3" xfId="24" applyFont="1" applyFill="1" applyBorder="1">
      <alignment/>
      <protection/>
    </xf>
    <xf numFmtId="0" fontId="6" fillId="2" borderId="0" xfId="24" applyFont="1" applyFill="1" applyBorder="1">
      <alignment/>
      <protection/>
    </xf>
    <xf numFmtId="0" fontId="12" fillId="2" borderId="0" xfId="24" applyFont="1" applyFill="1" applyBorder="1">
      <alignment/>
      <protection/>
    </xf>
    <xf numFmtId="0" fontId="12" fillId="2" borderId="3" xfId="24" applyFont="1" applyFill="1" applyBorder="1">
      <alignment/>
      <protection/>
    </xf>
    <xf numFmtId="0" fontId="0" fillId="0" borderId="0" xfId="0" applyFont="1" applyAlignment="1">
      <alignment/>
    </xf>
    <xf numFmtId="0" fontId="0" fillId="0" borderId="3" xfId="0" applyFont="1" applyBorder="1" applyAlignment="1">
      <alignment/>
    </xf>
    <xf numFmtId="0" fontId="5" fillId="2" borderId="0" xfId="24" applyFont="1" applyFill="1" applyBorder="1">
      <alignment/>
      <protection/>
    </xf>
    <xf numFmtId="1" fontId="6" fillId="2" borderId="0" xfId="24" applyNumberFormat="1" applyFont="1" applyFill="1">
      <alignment/>
      <protection/>
    </xf>
    <xf numFmtId="1" fontId="5" fillId="2" borderId="0" xfId="24" applyNumberFormat="1" applyFont="1" applyFill="1">
      <alignment/>
      <protection/>
    </xf>
    <xf numFmtId="0" fontId="8" fillId="2" borderId="0" xfId="24" applyFont="1" applyFill="1">
      <alignment/>
      <protection/>
    </xf>
    <xf numFmtId="1" fontId="19" fillId="2" borderId="0" xfId="24" applyNumberFormat="1" applyFont="1" applyFill="1">
      <alignment/>
      <protection/>
    </xf>
    <xf numFmtId="1" fontId="6" fillId="2" borderId="0" xfId="24" applyNumberFormat="1" applyFont="1" applyFill="1" applyBorder="1" applyAlignment="1">
      <alignment horizontal="right"/>
      <protection/>
    </xf>
    <xf numFmtId="1" fontId="6" fillId="2" borderId="0" xfId="24" applyNumberFormat="1" applyFont="1" applyFill="1" applyBorder="1">
      <alignment/>
      <protection/>
    </xf>
    <xf numFmtId="0" fontId="10" fillId="2" borderId="0" xfId="24" applyFont="1" applyFill="1" applyBorder="1">
      <alignment/>
      <protection/>
    </xf>
    <xf numFmtId="1" fontId="12" fillId="2" borderId="0" xfId="24" applyNumberFormat="1" applyFont="1" applyFill="1" applyBorder="1" applyAlignment="1">
      <alignment horizontal="right"/>
      <protection/>
    </xf>
    <xf numFmtId="1" fontId="12" fillId="2" borderId="0" xfId="24" applyNumberFormat="1" applyFont="1" applyFill="1" applyBorder="1">
      <alignment/>
      <protection/>
    </xf>
    <xf numFmtId="1" fontId="5" fillId="2" borderId="0" xfId="24" applyNumberFormat="1" applyFont="1" applyFill="1" applyBorder="1" applyAlignment="1">
      <alignment horizontal="right"/>
      <protection/>
    </xf>
    <xf numFmtId="0" fontId="10" fillId="2" borderId="3" xfId="24" applyFont="1" applyFill="1" applyBorder="1">
      <alignment/>
      <protection/>
    </xf>
    <xf numFmtId="0" fontId="12" fillId="2" borderId="3" xfId="24" applyFont="1" applyFill="1" applyBorder="1" applyAlignment="1">
      <alignment horizontal="right"/>
      <protection/>
    </xf>
    <xf numFmtId="1" fontId="12" fillId="2" borderId="3" xfId="24" applyNumberFormat="1" applyFont="1" applyFill="1" applyBorder="1">
      <alignment/>
      <protection/>
    </xf>
    <xf numFmtId="0" fontId="0" fillId="2" borderId="0" xfId="0" applyFont="1" applyFill="1" applyBorder="1" applyAlignment="1">
      <alignment/>
    </xf>
    <xf numFmtId="1" fontId="12" fillId="2" borderId="3" xfId="24" applyNumberFormat="1" applyFont="1" applyFill="1" applyBorder="1" applyAlignment="1">
      <alignment horizontal="right"/>
      <protection/>
    </xf>
    <xf numFmtId="0" fontId="5" fillId="2" borderId="1" xfId="24" applyFont="1" applyFill="1" applyBorder="1" applyAlignment="1">
      <alignment horizontal="right"/>
      <protection/>
    </xf>
    <xf numFmtId="1" fontId="5" fillId="2" borderId="1" xfId="24" applyNumberFormat="1" applyFont="1" applyFill="1" applyBorder="1" applyAlignment="1">
      <alignment horizontal="right"/>
      <protection/>
    </xf>
    <xf numFmtId="0" fontId="44" fillId="2" borderId="0" xfId="0" applyFont="1" applyFill="1" applyAlignment="1">
      <alignment/>
    </xf>
    <xf numFmtId="0" fontId="0" fillId="2" borderId="3" xfId="0" applyFont="1" applyFill="1" applyBorder="1" applyAlignment="1">
      <alignment/>
    </xf>
    <xf numFmtId="0" fontId="25" fillId="2" borderId="0" xfId="0" applyFont="1" applyFill="1" applyAlignment="1">
      <alignment/>
    </xf>
    <xf numFmtId="0" fontId="25" fillId="0" borderId="0" xfId="0" applyFont="1" applyAlignment="1">
      <alignment/>
    </xf>
    <xf numFmtId="0" fontId="26" fillId="2" borderId="3" xfId="0" applyFont="1" applyFill="1" applyBorder="1" applyAlignment="1">
      <alignment/>
    </xf>
    <xf numFmtId="164" fontId="26" fillId="2" borderId="0" xfId="0" applyNumberFormat="1" applyFont="1" applyFill="1" applyAlignment="1">
      <alignment horizontal="right"/>
    </xf>
    <xf numFmtId="0" fontId="26" fillId="2" borderId="3" xfId="0" applyFont="1" applyFill="1" applyBorder="1" applyAlignment="1">
      <alignment horizontal="right"/>
    </xf>
    <xf numFmtId="2" fontId="6" fillId="2" borderId="0" xfId="24" applyNumberFormat="1" applyFont="1" applyFill="1" applyBorder="1" applyAlignment="1">
      <alignment horizontal="right"/>
      <protection/>
    </xf>
    <xf numFmtId="2" fontId="6" fillId="2" borderId="0" xfId="24" applyNumberFormat="1" applyFont="1" applyFill="1" applyBorder="1">
      <alignment/>
      <protection/>
    </xf>
    <xf numFmtId="164" fontId="6" fillId="2" borderId="0" xfId="24" applyNumberFormat="1" applyFont="1" applyFill="1" applyBorder="1">
      <alignment/>
      <protection/>
    </xf>
    <xf numFmtId="164" fontId="12" fillId="2" borderId="0" xfId="24" applyNumberFormat="1" applyFont="1" applyFill="1" applyBorder="1">
      <alignment/>
      <protection/>
    </xf>
    <xf numFmtId="164" fontId="12" fillId="2" borderId="3" xfId="24" applyNumberFormat="1" applyFont="1" applyFill="1" applyBorder="1">
      <alignment/>
      <protection/>
    </xf>
    <xf numFmtId="0" fontId="6" fillId="2" borderId="3" xfId="24" applyFont="1" applyFill="1" applyBorder="1">
      <alignment/>
      <protection/>
    </xf>
    <xf numFmtId="0" fontId="6" fillId="2" borderId="3" xfId="24" applyFont="1" applyFill="1" applyBorder="1" applyAlignment="1">
      <alignment/>
      <protection/>
    </xf>
    <xf numFmtId="0" fontId="6" fillId="2" borderId="5" xfId="24" applyFont="1" applyFill="1" applyBorder="1" applyAlignment="1">
      <alignment/>
      <protection/>
    </xf>
    <xf numFmtId="2" fontId="6" fillId="2" borderId="0" xfId="23" applyNumberFormat="1" applyFont="1" applyFill="1" applyBorder="1" applyAlignment="1">
      <alignment horizontal="right"/>
      <protection/>
    </xf>
    <xf numFmtId="2" fontId="6" fillId="2" borderId="6" xfId="24" applyNumberFormat="1" applyFont="1" applyFill="1" applyBorder="1" applyAlignment="1">
      <alignment horizontal="right"/>
      <protection/>
    </xf>
    <xf numFmtId="2" fontId="12" fillId="2" borderId="0" xfId="23" applyNumberFormat="1" applyFont="1" applyFill="1" applyAlignment="1">
      <alignment horizontal="right"/>
      <protection/>
    </xf>
    <xf numFmtId="2" fontId="12" fillId="2" borderId="0" xfId="24" applyNumberFormat="1" applyFont="1" applyFill="1" applyBorder="1" applyAlignment="1">
      <alignment horizontal="right"/>
      <protection/>
    </xf>
    <xf numFmtId="2" fontId="12" fillId="2" borderId="6" xfId="24" applyNumberFormat="1" applyFont="1" applyFill="1" applyBorder="1" applyAlignment="1">
      <alignment horizontal="right"/>
      <protection/>
    </xf>
    <xf numFmtId="2" fontId="10" fillId="2" borderId="0" xfId="23" applyNumberFormat="1" applyFont="1" applyFill="1" applyBorder="1" applyAlignment="1">
      <alignment horizontal="right"/>
      <protection/>
    </xf>
    <xf numFmtId="164" fontId="10" fillId="2" borderId="3" xfId="23" applyNumberFormat="1" applyFont="1" applyFill="1" applyBorder="1" applyAlignment="1">
      <alignment horizontal="right"/>
      <protection/>
    </xf>
    <xf numFmtId="164" fontId="12" fillId="2" borderId="3" xfId="24" applyNumberFormat="1" applyFont="1" applyFill="1" applyBorder="1" applyAlignment="1">
      <alignment horizontal="right"/>
      <protection/>
    </xf>
    <xf numFmtId="164" fontId="12" fillId="2" borderId="5" xfId="24" applyNumberFormat="1" applyFont="1" applyFill="1" applyBorder="1" applyAlignment="1">
      <alignment horizontal="right"/>
      <protection/>
    </xf>
    <xf numFmtId="0" fontId="6" fillId="2" borderId="6" xfId="24" applyFont="1" applyFill="1" applyBorder="1">
      <alignment/>
      <protection/>
    </xf>
    <xf numFmtId="0" fontId="5" fillId="2" borderId="7" xfId="24" applyFont="1" applyFill="1" applyBorder="1" applyAlignment="1">
      <alignment horizontal="right"/>
      <protection/>
    </xf>
    <xf numFmtId="0" fontId="19" fillId="2" borderId="5" xfId="24" applyFont="1" applyFill="1" applyBorder="1">
      <alignment/>
      <protection/>
    </xf>
    <xf numFmtId="1" fontId="6" fillId="2" borderId="6" xfId="24" applyNumberFormat="1" applyFont="1" applyFill="1" applyBorder="1" applyAlignment="1">
      <alignment horizontal="right"/>
      <protection/>
    </xf>
    <xf numFmtId="1" fontId="12" fillId="2" borderId="6" xfId="24" applyNumberFormat="1" applyFont="1" applyFill="1" applyBorder="1" applyAlignment="1">
      <alignment horizontal="right"/>
      <protection/>
    </xf>
    <xf numFmtId="0" fontId="19" fillId="2" borderId="0" xfId="24" applyFont="1" applyFill="1" applyBorder="1" applyAlignment="1">
      <alignment horizontal="center"/>
      <protection/>
    </xf>
    <xf numFmtId="0" fontId="19" fillId="2" borderId="3" xfId="24" applyFont="1" applyFill="1" applyBorder="1" applyAlignment="1">
      <alignment horizontal="center"/>
      <protection/>
    </xf>
    <xf numFmtId="1" fontId="6" fillId="2" borderId="0" xfId="23" applyNumberFormat="1" applyFont="1" applyFill="1" applyBorder="1" applyAlignment="1">
      <alignment horizontal="right"/>
      <protection/>
    </xf>
    <xf numFmtId="1" fontId="6" fillId="2" borderId="0" xfId="23" applyNumberFormat="1" applyFont="1" applyFill="1" applyAlignment="1">
      <alignment horizontal="right"/>
      <protection/>
    </xf>
    <xf numFmtId="1" fontId="12" fillId="2" borderId="0" xfId="23" applyNumberFormat="1" applyFont="1" applyFill="1" applyAlignment="1">
      <alignment horizontal="right"/>
      <protection/>
    </xf>
    <xf numFmtId="1" fontId="19" fillId="2" borderId="0" xfId="23" applyNumberFormat="1" applyFont="1" applyFill="1" applyBorder="1" applyAlignment="1">
      <alignment horizontal="right"/>
      <protection/>
    </xf>
    <xf numFmtId="1" fontId="10" fillId="2" borderId="0" xfId="23" applyNumberFormat="1" applyFont="1" applyFill="1" applyBorder="1" applyAlignment="1">
      <alignment horizontal="right"/>
      <protection/>
    </xf>
    <xf numFmtId="164" fontId="19" fillId="2" borderId="0" xfId="23" applyNumberFormat="1" applyFont="1" applyFill="1" applyBorder="1" applyAlignment="1">
      <alignment horizontal="right"/>
      <protection/>
    </xf>
    <xf numFmtId="164" fontId="6" fillId="2" borderId="0" xfId="24" applyNumberFormat="1" applyFont="1" applyFill="1" applyBorder="1" applyAlignment="1">
      <alignment horizontal="right"/>
      <protection/>
    </xf>
    <xf numFmtId="1" fontId="19" fillId="2" borderId="0" xfId="23" applyNumberFormat="1" applyFont="1" applyFill="1" applyBorder="1" applyAlignment="1">
      <alignment horizontal="center"/>
      <protection/>
    </xf>
    <xf numFmtId="1" fontId="6" fillId="2" borderId="0" xfId="24" applyNumberFormat="1" applyFont="1" applyFill="1" applyBorder="1" applyAlignment="1">
      <alignment horizontal="center"/>
      <protection/>
    </xf>
    <xf numFmtId="1" fontId="19" fillId="2" borderId="0" xfId="24" applyNumberFormat="1" applyFont="1" applyFill="1" applyBorder="1" applyAlignment="1">
      <alignment horizontal="center"/>
      <protection/>
    </xf>
    <xf numFmtId="0" fontId="19" fillId="2" borderId="0" xfId="24" applyFont="1" applyFill="1" applyBorder="1" applyAlignment="1">
      <alignment horizontal="right"/>
      <protection/>
    </xf>
    <xf numFmtId="0" fontId="19" fillId="2" borderId="3" xfId="24" applyFont="1" applyFill="1" applyBorder="1" applyAlignment="1">
      <alignment horizontal="right"/>
      <protection/>
    </xf>
    <xf numFmtId="1" fontId="6" fillId="2" borderId="3" xfId="23" applyNumberFormat="1" applyFont="1" applyFill="1" applyBorder="1" applyAlignment="1">
      <alignment horizontal="right"/>
      <protection/>
    </xf>
    <xf numFmtId="1" fontId="6" fillId="2" borderId="3" xfId="24" applyNumberFormat="1" applyFont="1" applyFill="1" applyBorder="1" applyAlignment="1">
      <alignment horizontal="right"/>
      <protection/>
    </xf>
    <xf numFmtId="0" fontId="6" fillId="2" borderId="3" xfId="24" applyNumberFormat="1" applyFont="1" applyFill="1" applyBorder="1" applyAlignment="1">
      <alignment horizontal="right"/>
      <protection/>
    </xf>
    <xf numFmtId="49" fontId="6" fillId="2" borderId="3" xfId="24" applyNumberFormat="1" applyFont="1" applyFill="1" applyBorder="1" applyAlignment="1">
      <alignment horizontal="right"/>
      <protection/>
    </xf>
    <xf numFmtId="0" fontId="16" fillId="2" borderId="0" xfId="24" applyFont="1" applyFill="1">
      <alignment/>
      <protection/>
    </xf>
    <xf numFmtId="0" fontId="16" fillId="2" borderId="3" xfId="24" applyFont="1" applyFill="1" applyBorder="1">
      <alignment/>
      <protection/>
    </xf>
    <xf numFmtId="1" fontId="12" fillId="2" borderId="0" xfId="23" applyNumberFormat="1" applyFont="1" applyFill="1" applyBorder="1" applyAlignment="1">
      <alignment horizontal="right"/>
      <protection/>
    </xf>
    <xf numFmtId="164" fontId="10" fillId="2" borderId="3" xfId="24" applyNumberFormat="1" applyFont="1" applyFill="1" applyBorder="1" applyAlignment="1">
      <alignment horizontal="right"/>
      <protection/>
    </xf>
    <xf numFmtId="1" fontId="10" fillId="2" borderId="3" xfId="23" applyNumberFormat="1" applyFont="1" applyFill="1" applyBorder="1" applyAlignment="1">
      <alignment horizontal="right"/>
      <protection/>
    </xf>
    <xf numFmtId="164" fontId="19" fillId="2" borderId="0" xfId="23" applyNumberFormat="1" applyFont="1" applyFill="1" applyBorder="1" applyAlignment="1">
      <alignment horizontal="center"/>
      <protection/>
    </xf>
    <xf numFmtId="164" fontId="6" fillId="2" borderId="0" xfId="24" applyNumberFormat="1" applyFont="1" applyFill="1" applyBorder="1" applyAlignment="1">
      <alignment horizontal="center"/>
      <protection/>
    </xf>
    <xf numFmtId="164" fontId="19" fillId="2" borderId="0" xfId="24" applyNumberFormat="1" applyFont="1" applyFill="1" applyBorder="1" applyAlignment="1">
      <alignment horizontal="center"/>
      <protection/>
    </xf>
    <xf numFmtId="0" fontId="0" fillId="0" borderId="0" xfId="0" applyFont="1" applyFill="1" applyBorder="1" applyAlignment="1">
      <alignment/>
    </xf>
    <xf numFmtId="0" fontId="0" fillId="2" borderId="0" xfId="0" applyFont="1" applyFill="1" applyBorder="1" applyAlignment="1">
      <alignment/>
    </xf>
    <xf numFmtId="0" fontId="25" fillId="2" borderId="0" xfId="0" applyFont="1" applyFill="1" applyBorder="1" applyAlignment="1">
      <alignment/>
    </xf>
    <xf numFmtId="0" fontId="26" fillId="2" borderId="0" xfId="0" applyFont="1" applyFill="1" applyBorder="1" applyAlignment="1">
      <alignment/>
    </xf>
    <xf numFmtId="0" fontId="33" fillId="2" borderId="0" xfId="0" applyFont="1" applyFill="1" applyBorder="1" applyAlignment="1">
      <alignment/>
    </xf>
    <xf numFmtId="0" fontId="26" fillId="2" borderId="1" xfId="0" applyFont="1" applyFill="1" applyBorder="1" applyAlignment="1">
      <alignment/>
    </xf>
    <xf numFmtId="0" fontId="25" fillId="2" borderId="1" xfId="0" applyFont="1" applyFill="1" applyBorder="1" applyAlignment="1">
      <alignment horizontal="center"/>
    </xf>
    <xf numFmtId="164" fontId="26" fillId="2" borderId="0" xfId="0" applyNumberFormat="1" applyFont="1" applyFill="1" applyBorder="1" applyAlignment="1">
      <alignment/>
    </xf>
    <xf numFmtId="0" fontId="26" fillId="2" borderId="0" xfId="0" applyFont="1" applyFill="1" applyBorder="1" applyAlignment="1">
      <alignment horizontal="right"/>
    </xf>
    <xf numFmtId="164" fontId="26" fillId="2" borderId="3" xfId="0" applyNumberFormat="1" applyFont="1" applyFill="1" applyBorder="1" applyAlignment="1">
      <alignment/>
    </xf>
    <xf numFmtId="0" fontId="0" fillId="2" borderId="0" xfId="0" applyFont="1" applyFill="1" applyBorder="1" applyAlignment="1">
      <alignment/>
    </xf>
    <xf numFmtId="0" fontId="6" fillId="0" borderId="0" xfId="36" applyFont="1" applyFill="1">
      <alignment/>
      <protection/>
    </xf>
    <xf numFmtId="0" fontId="6" fillId="2" borderId="0" xfId="36" applyFont="1" applyFill="1">
      <alignment/>
      <protection/>
    </xf>
    <xf numFmtId="0" fontId="5" fillId="2" borderId="0" xfId="36" applyFont="1" applyFill="1">
      <alignment/>
      <protection/>
    </xf>
    <xf numFmtId="0" fontId="8" fillId="2" borderId="0" xfId="36" applyFont="1" applyFill="1">
      <alignment/>
      <protection/>
    </xf>
    <xf numFmtId="0" fontId="5" fillId="2" borderId="1" xfId="36" applyFont="1" applyFill="1" applyBorder="1">
      <alignment/>
      <protection/>
    </xf>
    <xf numFmtId="0" fontId="5" fillId="2" borderId="2" xfId="36" applyFont="1" applyFill="1" applyBorder="1">
      <alignment/>
      <protection/>
    </xf>
    <xf numFmtId="0" fontId="29" fillId="2" borderId="0" xfId="36" applyFont="1" applyFill="1" applyBorder="1">
      <alignment/>
      <protection/>
    </xf>
    <xf numFmtId="0" fontId="6" fillId="2" borderId="2" xfId="36" applyFont="1" applyFill="1" applyBorder="1">
      <alignment/>
      <protection/>
    </xf>
    <xf numFmtId="0" fontId="10" fillId="2" borderId="0" xfId="36" applyFont="1" applyFill="1" applyBorder="1">
      <alignment/>
      <protection/>
    </xf>
    <xf numFmtId="0" fontId="6" fillId="2" borderId="0" xfId="36" applyFont="1" applyFill="1" applyBorder="1">
      <alignment/>
      <protection/>
    </xf>
    <xf numFmtId="0" fontId="19" fillId="2" borderId="0" xfId="36" applyFont="1" applyFill="1" applyBorder="1">
      <alignment/>
      <protection/>
    </xf>
    <xf numFmtId="0" fontId="29" fillId="2" borderId="0" xfId="36" applyFont="1" applyFill="1">
      <alignment/>
      <protection/>
    </xf>
    <xf numFmtId="0" fontId="12" fillId="2" borderId="0" xfId="36" applyFont="1" applyFill="1">
      <alignment/>
      <protection/>
    </xf>
    <xf numFmtId="0" fontId="29" fillId="2" borderId="3" xfId="36" applyFont="1" applyFill="1" applyBorder="1">
      <alignment/>
      <protection/>
    </xf>
    <xf numFmtId="0" fontId="24" fillId="2" borderId="3" xfId="36" applyFont="1" applyFill="1" applyBorder="1">
      <alignment/>
      <protection/>
    </xf>
    <xf numFmtId="0" fontId="10" fillId="2" borderId="0" xfId="36" applyFont="1" applyFill="1">
      <alignment/>
      <protection/>
    </xf>
    <xf numFmtId="0" fontId="12" fillId="2" borderId="0" xfId="36" applyFont="1" applyFill="1" applyBorder="1">
      <alignment/>
      <protection/>
    </xf>
    <xf numFmtId="0" fontId="16" fillId="2" borderId="0" xfId="36" applyFont="1" applyFill="1">
      <alignment/>
      <protection/>
    </xf>
    <xf numFmtId="0" fontId="0" fillId="2" borderId="0" xfId="36" applyFont="1" applyFill="1">
      <alignment/>
      <protection/>
    </xf>
    <xf numFmtId="1" fontId="5" fillId="2" borderId="2" xfId="36" applyNumberFormat="1" applyFont="1" applyFill="1" applyBorder="1">
      <alignment/>
      <protection/>
    </xf>
    <xf numFmtId="1" fontId="29" fillId="2" borderId="0" xfId="36" applyNumberFormat="1" applyFont="1" applyFill="1" applyBorder="1">
      <alignment/>
      <protection/>
    </xf>
    <xf numFmtId="1" fontId="6" fillId="2" borderId="2" xfId="36" applyNumberFormat="1" applyFont="1" applyFill="1" applyBorder="1">
      <alignment/>
      <protection/>
    </xf>
    <xf numFmtId="1" fontId="12" fillId="2" borderId="0" xfId="20" applyNumberFormat="1" applyFont="1" applyFill="1" applyBorder="1">
      <alignment/>
      <protection/>
    </xf>
    <xf numFmtId="1" fontId="10" fillId="2" borderId="0" xfId="36" applyNumberFormat="1" applyFont="1" applyFill="1" applyBorder="1">
      <alignment/>
      <protection/>
    </xf>
    <xf numFmtId="1" fontId="6" fillId="2" borderId="0" xfId="36" applyNumberFormat="1" applyFont="1" applyFill="1" applyBorder="1">
      <alignment/>
      <protection/>
    </xf>
    <xf numFmtId="164" fontId="6" fillId="2" borderId="0" xfId="36" applyNumberFormat="1" applyFont="1" applyFill="1" applyBorder="1">
      <alignment/>
      <protection/>
    </xf>
    <xf numFmtId="1" fontId="24" fillId="2" borderId="0" xfId="36" applyNumberFormat="1" applyFont="1" applyFill="1">
      <alignment/>
      <protection/>
    </xf>
    <xf numFmtId="1" fontId="12" fillId="2" borderId="0" xfId="36" applyNumberFormat="1" applyFont="1" applyFill="1">
      <alignment/>
      <protection/>
    </xf>
    <xf numFmtId="1" fontId="24" fillId="2" borderId="3" xfId="36" applyNumberFormat="1" applyFont="1" applyFill="1" applyBorder="1">
      <alignment/>
      <protection/>
    </xf>
    <xf numFmtId="1" fontId="6" fillId="2" borderId="0" xfId="36" applyNumberFormat="1" applyFont="1" applyFill="1">
      <alignment/>
      <protection/>
    </xf>
    <xf numFmtId="0" fontId="6" fillId="0" borderId="0" xfId="37" applyFont="1" applyFill="1">
      <alignment/>
      <protection/>
    </xf>
    <xf numFmtId="0" fontId="6" fillId="2" borderId="0" xfId="37" applyFont="1" applyFill="1">
      <alignment/>
      <protection/>
    </xf>
    <xf numFmtId="0" fontId="5" fillId="2" borderId="0" xfId="37" applyFont="1" applyFill="1">
      <alignment/>
      <protection/>
    </xf>
    <xf numFmtId="0" fontId="8" fillId="2" borderId="0" xfId="37" applyFont="1" applyFill="1">
      <alignment/>
      <protection/>
    </xf>
    <xf numFmtId="0" fontId="5" fillId="2" borderId="1" xfId="37" applyFont="1" applyFill="1" applyBorder="1">
      <alignment/>
      <protection/>
    </xf>
    <xf numFmtId="0" fontId="5" fillId="2" borderId="2" xfId="37" applyFont="1" applyFill="1" applyBorder="1">
      <alignment/>
      <protection/>
    </xf>
    <xf numFmtId="0" fontId="29" fillId="2" borderId="3" xfId="37" applyFont="1" applyFill="1" applyBorder="1">
      <alignment/>
      <protection/>
    </xf>
    <xf numFmtId="0" fontId="6" fillId="2" borderId="2" xfId="37" applyFont="1" applyFill="1" applyBorder="1">
      <alignment/>
      <protection/>
    </xf>
    <xf numFmtId="0" fontId="6" fillId="2" borderId="0" xfId="37" applyFont="1" applyFill="1" applyBorder="1">
      <alignment/>
      <protection/>
    </xf>
    <xf numFmtId="0" fontId="10" fillId="2" borderId="0" xfId="37" applyFont="1" applyFill="1" applyBorder="1">
      <alignment/>
      <protection/>
    </xf>
    <xf numFmtId="0" fontId="12" fillId="2" borderId="0" xfId="37" applyFont="1" applyFill="1">
      <alignment/>
      <protection/>
    </xf>
    <xf numFmtId="0" fontId="10" fillId="2" borderId="0" xfId="37" applyFont="1" applyFill="1">
      <alignment/>
      <protection/>
    </xf>
    <xf numFmtId="0" fontId="12" fillId="2" borderId="3" xfId="37" applyFont="1" applyFill="1" applyBorder="1">
      <alignment/>
      <protection/>
    </xf>
    <xf numFmtId="0" fontId="10" fillId="2" borderId="3" xfId="37" applyFont="1" applyFill="1" applyBorder="1">
      <alignment/>
      <protection/>
    </xf>
    <xf numFmtId="0" fontId="21" fillId="2" borderId="0" xfId="37" applyFont="1" applyFill="1">
      <alignment/>
      <protection/>
    </xf>
    <xf numFmtId="0" fontId="29" fillId="2" borderId="0" xfId="37" applyFont="1" applyFill="1">
      <alignment/>
      <protection/>
    </xf>
    <xf numFmtId="0" fontId="24" fillId="2" borderId="3" xfId="37" applyFont="1" applyFill="1" applyBorder="1">
      <alignment/>
      <protection/>
    </xf>
    <xf numFmtId="0" fontId="16" fillId="2" borderId="0" xfId="37" applyFont="1" applyFill="1">
      <alignment/>
      <protection/>
    </xf>
    <xf numFmtId="1" fontId="5" fillId="2" borderId="2" xfId="37" applyNumberFormat="1" applyFont="1" applyFill="1" applyBorder="1">
      <alignment/>
      <protection/>
    </xf>
    <xf numFmtId="1" fontId="29" fillId="2" borderId="3" xfId="37" applyNumberFormat="1" applyFont="1" applyFill="1" applyBorder="1">
      <alignment/>
      <protection/>
    </xf>
    <xf numFmtId="1" fontId="6" fillId="2" borderId="0" xfId="37" applyNumberFormat="1" applyFont="1" applyFill="1" applyBorder="1">
      <alignment/>
      <protection/>
    </xf>
    <xf numFmtId="1" fontId="10" fillId="2" borderId="0" xfId="37" applyNumberFormat="1" applyFont="1" applyFill="1" applyBorder="1">
      <alignment/>
      <protection/>
    </xf>
    <xf numFmtId="164" fontId="6" fillId="2" borderId="0" xfId="37" applyNumberFormat="1" applyFont="1" applyFill="1" applyBorder="1">
      <alignment/>
      <protection/>
    </xf>
    <xf numFmtId="164" fontId="6" fillId="2" borderId="0" xfId="37" applyNumberFormat="1" applyFont="1" applyFill="1">
      <alignment/>
      <protection/>
    </xf>
    <xf numFmtId="1" fontId="12" fillId="2" borderId="0" xfId="37" applyNumberFormat="1" applyFont="1" applyFill="1">
      <alignment/>
      <protection/>
    </xf>
    <xf numFmtId="1" fontId="24" fillId="2" borderId="0" xfId="37" applyNumberFormat="1" applyFont="1" applyFill="1">
      <alignment/>
      <protection/>
    </xf>
    <xf numFmtId="1" fontId="24" fillId="2" borderId="3" xfId="37" applyNumberFormat="1" applyFont="1" applyFill="1" applyBorder="1">
      <alignment/>
      <protection/>
    </xf>
    <xf numFmtId="1" fontId="5" fillId="2" borderId="0" xfId="37" applyNumberFormat="1" applyFont="1" applyFill="1">
      <alignment/>
      <protection/>
    </xf>
    <xf numFmtId="1" fontId="12" fillId="2" borderId="3" xfId="37" applyNumberFormat="1" applyFont="1" applyFill="1" applyBorder="1">
      <alignment/>
      <protection/>
    </xf>
    <xf numFmtId="1" fontId="6" fillId="2" borderId="0" xfId="37" applyNumberFormat="1" applyFont="1" applyFill="1">
      <alignment/>
      <protection/>
    </xf>
    <xf numFmtId="164" fontId="6" fillId="3" borderId="3" xfId="25" applyNumberFormat="1" applyFont="1" applyFill="1" applyBorder="1">
      <alignment/>
      <protection/>
    </xf>
    <xf numFmtId="164" fontId="6" fillId="2" borderId="3" xfId="18" applyNumberFormat="1" applyFont="1" applyFill="1" applyBorder="1">
      <alignment/>
      <protection/>
    </xf>
    <xf numFmtId="0" fontId="6" fillId="2" borderId="3" xfId="18" applyFont="1" applyFill="1" applyBorder="1">
      <alignment/>
      <protection/>
    </xf>
    <xf numFmtId="0" fontId="6" fillId="2" borderId="4" xfId="0" applyFont="1" applyFill="1" applyBorder="1" applyAlignment="1">
      <alignment/>
    </xf>
    <xf numFmtId="1" fontId="26" fillId="2" borderId="4" xfId="17" applyNumberFormat="1" applyFont="1" applyFill="1" applyBorder="1">
      <alignment/>
      <protection/>
    </xf>
    <xf numFmtId="0" fontId="5" fillId="2" borderId="0" xfId="30" applyFont="1" applyFill="1" applyBorder="1">
      <alignment/>
      <protection/>
    </xf>
    <xf numFmtId="0" fontId="8" fillId="2" borderId="0" xfId="30" applyFont="1" applyFill="1" applyBorder="1">
      <alignment/>
      <protection/>
    </xf>
    <xf numFmtId="0" fontId="16" fillId="2" borderId="0" xfId="30" applyFont="1" applyFill="1" applyBorder="1">
      <alignment/>
      <protection/>
    </xf>
    <xf numFmtId="0" fontId="4" fillId="2" borderId="0" xfId="30" applyFont="1" applyFill="1" applyBorder="1">
      <alignment/>
      <protection/>
    </xf>
    <xf numFmtId="1" fontId="6" fillId="2" borderId="2" xfId="30" applyNumberFormat="1" applyFont="1" applyFill="1" applyBorder="1">
      <alignment/>
      <protection/>
    </xf>
    <xf numFmtId="1" fontId="6" fillId="2" borderId="2" xfId="25" applyNumberFormat="1" applyFont="1" applyFill="1" applyBorder="1">
      <alignment/>
      <protection/>
    </xf>
    <xf numFmtId="178" fontId="5" fillId="2" borderId="0" xfId="0" applyNumberFormat="1" applyFont="1" applyFill="1" applyBorder="1" applyAlignment="1">
      <alignment/>
    </xf>
    <xf numFmtId="0" fontId="24" fillId="2" borderId="3" xfId="0" applyFont="1" applyFill="1" applyBorder="1" applyAlignment="1">
      <alignment/>
    </xf>
    <xf numFmtId="3" fontId="16" fillId="2" borderId="0" xfId="27" applyNumberFormat="1" applyFont="1" applyFill="1">
      <alignment/>
      <protection/>
    </xf>
    <xf numFmtId="3" fontId="5" fillId="2" borderId="0" xfId="27" applyNumberFormat="1" applyFont="1" applyFill="1">
      <alignment/>
      <protection/>
    </xf>
    <xf numFmtId="0" fontId="9" fillId="2" borderId="0" xfId="27" applyFont="1" applyFill="1">
      <alignment/>
      <protection/>
    </xf>
    <xf numFmtId="0" fontId="5" fillId="2" borderId="2" xfId="24" applyFont="1" applyFill="1" applyBorder="1" applyAlignment="1">
      <alignment horizontal="center"/>
      <protection/>
    </xf>
    <xf numFmtId="0" fontId="5" fillId="2" borderId="8" xfId="24" applyFont="1" applyFill="1" applyBorder="1" applyAlignment="1">
      <alignment horizontal="center"/>
      <protection/>
    </xf>
    <xf numFmtId="0" fontId="5" fillId="2" borderId="6" xfId="24" applyFont="1" applyFill="1" applyBorder="1" applyAlignment="1">
      <alignment horizontal="center"/>
      <protection/>
    </xf>
    <xf numFmtId="0" fontId="0" fillId="0" borderId="0" xfId="0" applyFont="1" applyBorder="1" applyAlignment="1">
      <alignment horizontal="center"/>
    </xf>
    <xf numFmtId="0" fontId="0" fillId="0" borderId="9" xfId="0" applyFont="1" applyBorder="1" applyAlignment="1">
      <alignment horizontal="center"/>
    </xf>
    <xf numFmtId="0" fontId="0" fillId="0" borderId="2" xfId="0" applyFont="1" applyBorder="1" applyAlignment="1">
      <alignment horizontal="center"/>
    </xf>
  </cellXfs>
  <cellStyles count="31">
    <cellStyle name="Normal" xfId="0"/>
    <cellStyle name="Followed Hyperlink" xfId="15"/>
    <cellStyle name="Hyperlink" xfId="16"/>
    <cellStyle name="Normal_Energibalansen Figur 1" xfId="17"/>
    <cellStyle name="Normal_energiläget i siffror" xfId="18"/>
    <cellStyle name="Normal_Fjärrkyla (2004)  f.d. tab 16" xfId="19"/>
    <cellStyle name="Normal_nytab38" xfId="20"/>
    <cellStyle name="Normal_Sveriges totala energitillförsel 1970-2003" xfId="21"/>
    <cellStyle name="Normal_tab24" xfId="22"/>
    <cellStyle name="Normal_tab30" xfId="23"/>
    <cellStyle name="Normal_tab32" xfId="24"/>
    <cellStyle name="Normal_tab36" xfId="25"/>
    <cellStyle name="Normal_Tabell till fig 01 och fig 56 - Koldioxidutsläpp per invånare samt per BNP år 2002 i EU samt i OECD till ETC" xfId="26"/>
    <cellStyle name="Normal_Tabell till fig 02 - Utsläpp av koldioxid (CO2) i Sverige (Margareta 2005) till ETC" xfId="27"/>
    <cellStyle name="Normal_Tabell till fig 06 - Sveriges totala energitillförsel (Eva 2005)" xfId="28"/>
    <cellStyle name="Normal_Tabell till fig 10 - 11 - Bostadssektorn till ETC" xfId="29"/>
    <cellStyle name="Normal_Tabell till fig 12 - 15 - Industrisektorn (Per 2005)" xfId="30"/>
    <cellStyle name="Normal_Tabell till fig 16 -Transportsektorn till ETC" xfId="31"/>
    <cellStyle name="Normal_Tabell till fig 17, 18, 19, 20, 22, 24 Elmarknaden (Till GA 10 okt) till ETC" xfId="32"/>
    <cellStyle name="Normal_Tabell till fig 25 - 27 Fjärrvärme &amp; fjärrkyla (Till GA 10 okt) till ETC" xfId="33"/>
    <cellStyle name="Normal_Tabell till fig 34 Kolanvändning i Sverige (Göran 2005) till ETC" xfId="34"/>
    <cellStyle name="Normal_Tabell till fig 35 - 36 - Biobränsle (Stefan 2005) till ETC" xfId="35"/>
    <cellStyle name="Normal_Tabell till fig 54 - Utsläpp av svaveldioxid (SO2) i Sverige (Margareta 2005) till ETC" xfId="36"/>
    <cellStyle name="Normal_Tabell till fig 55 - Utsläpp av kväveoxider (räknat som NO2) i Sverige (Margareta 2005) till ETC" xfId="37"/>
    <cellStyle name="Percent" xfId="38"/>
    <cellStyle name="Comma" xfId="39"/>
    <cellStyle name="Tusental (0)_SNI 23" xfId="40"/>
    <cellStyle name="Comma [0]" xfId="41"/>
    <cellStyle name="Currency" xfId="42"/>
    <cellStyle name="Valuta (0)_SNI 23" xfId="43"/>
    <cellStyle name="Currency [0]" xfId="44"/>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1.wmf" /></Relationships>
</file>

<file path=xl/drawings/_rels/drawing1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2.xml.rels><?xml version="1.0" encoding="utf-8" standalone="yes"?><Relationships xmlns="http://schemas.openxmlformats.org/package/2006/relationships"><Relationship Id="rId1" Type="http://schemas.openxmlformats.org/officeDocument/2006/relationships/image" Target="../media/image1.wmf" /></Relationships>
</file>

<file path=xl/drawings/_rels/drawing13.xml.rels><?xml version="1.0" encoding="utf-8" standalone="yes"?><Relationships xmlns="http://schemas.openxmlformats.org/package/2006/relationships"><Relationship Id="rId1" Type="http://schemas.openxmlformats.org/officeDocument/2006/relationships/image" Target="../media/image1.wmf" /></Relationships>
</file>

<file path=xl/drawings/_rels/drawing14.xml.rels><?xml version="1.0" encoding="utf-8" standalone="yes"?><Relationships xmlns="http://schemas.openxmlformats.org/package/2006/relationships"><Relationship Id="rId1" Type="http://schemas.openxmlformats.org/officeDocument/2006/relationships/image" Target="../media/image1.wmf" /></Relationships>
</file>

<file path=xl/drawings/_rels/drawing15.xml.rels><?xml version="1.0" encoding="utf-8" standalone="yes"?><Relationships xmlns="http://schemas.openxmlformats.org/package/2006/relationships"><Relationship Id="rId1" Type="http://schemas.openxmlformats.org/officeDocument/2006/relationships/image" Target="../media/image1.wmf" /></Relationships>
</file>

<file path=xl/drawings/_rels/drawing16.xml.rels><?xml version="1.0" encoding="utf-8" standalone="yes"?><Relationships xmlns="http://schemas.openxmlformats.org/package/2006/relationships"><Relationship Id="rId1" Type="http://schemas.openxmlformats.org/officeDocument/2006/relationships/image" Target="../media/image1.wmf" /></Relationships>
</file>

<file path=xl/drawings/_rels/drawing17.xml.rels><?xml version="1.0" encoding="utf-8" standalone="yes"?><Relationships xmlns="http://schemas.openxmlformats.org/package/2006/relationships"><Relationship Id="rId1" Type="http://schemas.openxmlformats.org/officeDocument/2006/relationships/image" Target="../media/image1.wmf" /></Relationships>
</file>

<file path=xl/drawings/_rels/drawing18.xml.rels><?xml version="1.0" encoding="utf-8" standalone="yes"?><Relationships xmlns="http://schemas.openxmlformats.org/package/2006/relationships"><Relationship Id="rId1" Type="http://schemas.openxmlformats.org/officeDocument/2006/relationships/image" Target="../media/image1.wmf" /></Relationships>
</file>

<file path=xl/drawings/_rels/drawing19.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20.xml.rels><?xml version="1.0" encoding="utf-8" standalone="yes"?><Relationships xmlns="http://schemas.openxmlformats.org/package/2006/relationships"><Relationship Id="rId1" Type="http://schemas.openxmlformats.org/officeDocument/2006/relationships/image" Target="../media/image1.wmf" /></Relationships>
</file>

<file path=xl/drawings/_rels/drawing2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2.xml.rels><?xml version="1.0" encoding="utf-8" standalone="yes"?><Relationships xmlns="http://schemas.openxmlformats.org/package/2006/relationships"><Relationship Id="rId1" Type="http://schemas.openxmlformats.org/officeDocument/2006/relationships/image" Target="../media/image1.wmf" /></Relationships>
</file>

<file path=xl/drawings/_rels/drawing23.xml.rels><?xml version="1.0" encoding="utf-8" standalone="yes"?><Relationships xmlns="http://schemas.openxmlformats.org/package/2006/relationships"><Relationship Id="rId1" Type="http://schemas.openxmlformats.org/officeDocument/2006/relationships/image" Target="../media/image1.wmf" /></Relationships>
</file>

<file path=xl/drawings/_rels/drawing24.xml.rels><?xml version="1.0" encoding="utf-8" standalone="yes"?><Relationships xmlns="http://schemas.openxmlformats.org/package/2006/relationships"><Relationship Id="rId1" Type="http://schemas.openxmlformats.org/officeDocument/2006/relationships/image" Target="../media/image1.wmf" /></Relationships>
</file>

<file path=xl/drawings/_rels/drawing25.xml.rels><?xml version="1.0" encoding="utf-8" standalone="yes"?><Relationships xmlns="http://schemas.openxmlformats.org/package/2006/relationships"><Relationship Id="rId1" Type="http://schemas.openxmlformats.org/officeDocument/2006/relationships/image" Target="../media/image1.wmf" /></Relationships>
</file>

<file path=xl/drawings/_rels/drawing26.xml.rels><?xml version="1.0" encoding="utf-8" standalone="yes"?><Relationships xmlns="http://schemas.openxmlformats.org/package/2006/relationships"><Relationship Id="rId1" Type="http://schemas.openxmlformats.org/officeDocument/2006/relationships/image" Target="../media/image1.wmf" /></Relationships>
</file>

<file path=xl/drawings/_rels/drawing27.xml.rels><?xml version="1.0" encoding="utf-8" standalone="yes"?><Relationships xmlns="http://schemas.openxmlformats.org/package/2006/relationships"><Relationship Id="rId1" Type="http://schemas.openxmlformats.org/officeDocument/2006/relationships/image" Target="../media/image1.wmf" /></Relationships>
</file>

<file path=xl/drawings/_rels/drawing28.xml.rels><?xml version="1.0" encoding="utf-8" standalone="yes"?><Relationships xmlns="http://schemas.openxmlformats.org/package/2006/relationships"><Relationship Id="rId1" Type="http://schemas.openxmlformats.org/officeDocument/2006/relationships/image" Target="../media/image1.wmf" /></Relationships>
</file>

<file path=xl/drawings/_rels/drawing29.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30.xml.rels><?xml version="1.0" encoding="utf-8" standalone="yes"?><Relationships xmlns="http://schemas.openxmlformats.org/package/2006/relationships"><Relationship Id="rId1" Type="http://schemas.openxmlformats.org/officeDocument/2006/relationships/image" Target="../media/image1.wmf" /></Relationships>
</file>

<file path=xl/drawings/_rels/drawing3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3.xml.rels><?xml version="1.0" encoding="utf-8" standalone="yes"?><Relationships xmlns="http://schemas.openxmlformats.org/package/2006/relationships"><Relationship Id="rId1" Type="http://schemas.openxmlformats.org/officeDocument/2006/relationships/image" Target="../media/image1.wmf" /></Relationships>
</file>

<file path=xl/drawings/_rels/drawing34.xml.rels><?xml version="1.0" encoding="utf-8" standalone="yes"?><Relationships xmlns="http://schemas.openxmlformats.org/package/2006/relationships"><Relationship Id="rId1" Type="http://schemas.openxmlformats.org/officeDocument/2006/relationships/image" Target="../media/image1.wmf" /></Relationships>
</file>

<file path=xl/drawings/_rels/drawing35.xml.rels><?xml version="1.0" encoding="utf-8" standalone="yes"?><Relationships xmlns="http://schemas.openxmlformats.org/package/2006/relationships"><Relationship Id="rId1" Type="http://schemas.openxmlformats.org/officeDocument/2006/relationships/image" Target="../media/image1.wmf" /></Relationships>
</file>

<file path=xl/drawings/_rels/drawing36.xml.rels><?xml version="1.0" encoding="utf-8" standalone="yes"?><Relationships xmlns="http://schemas.openxmlformats.org/package/2006/relationships"><Relationship Id="rId1" Type="http://schemas.openxmlformats.org/officeDocument/2006/relationships/image" Target="../media/image1.wmf" /></Relationships>
</file>

<file path=xl/drawings/_rels/drawing37.xml.rels><?xml version="1.0" encoding="utf-8" standalone="yes"?><Relationships xmlns="http://schemas.openxmlformats.org/package/2006/relationships"><Relationship Id="rId1" Type="http://schemas.openxmlformats.org/officeDocument/2006/relationships/image" Target="../media/image1.wmf" /></Relationships>
</file>

<file path=xl/drawings/_rels/drawing38.xml.rels><?xml version="1.0" encoding="utf-8" standalone="yes"?><Relationships xmlns="http://schemas.openxmlformats.org/package/2006/relationships"><Relationship Id="rId1" Type="http://schemas.openxmlformats.org/officeDocument/2006/relationships/image" Target="../media/image1.wmf" /></Relationships>
</file>

<file path=xl/drawings/_rels/drawing39.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40.xml.rels><?xml version="1.0" encoding="utf-8" standalone="yes"?><Relationships xmlns="http://schemas.openxmlformats.org/package/2006/relationships"><Relationship Id="rId1" Type="http://schemas.openxmlformats.org/officeDocument/2006/relationships/image" Target="../media/image1.wmf" /></Relationships>
</file>

<file path=xl/drawings/_rels/drawing41.xml.rels><?xml version="1.0" encoding="utf-8" standalone="yes"?><Relationships xmlns="http://schemas.openxmlformats.org/package/2006/relationships"><Relationship Id="rId1" Type="http://schemas.openxmlformats.org/officeDocument/2006/relationships/image" Target="../media/image1.wmf" /></Relationships>
</file>

<file path=xl/drawings/_rels/drawing42.xml.rels><?xml version="1.0" encoding="utf-8" standalone="yes"?><Relationships xmlns="http://schemas.openxmlformats.org/package/2006/relationships"><Relationship Id="rId1" Type="http://schemas.openxmlformats.org/officeDocument/2006/relationships/image" Target="../media/image1.wmf" /></Relationships>
</file>

<file path=xl/drawings/_rels/drawing4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4.xml.rels><?xml version="1.0" encoding="utf-8" standalone="yes"?><Relationships xmlns="http://schemas.openxmlformats.org/package/2006/relationships"><Relationship Id="rId1" Type="http://schemas.openxmlformats.org/officeDocument/2006/relationships/image" Target="../media/image1.wmf" /></Relationships>
</file>

<file path=xl/drawings/_rels/drawing45.xml.rels><?xml version="1.0" encoding="utf-8" standalone="yes"?><Relationships xmlns="http://schemas.openxmlformats.org/package/2006/relationships"><Relationship Id="rId1" Type="http://schemas.openxmlformats.org/officeDocument/2006/relationships/image" Target="../media/image1.wmf" /></Relationships>
</file>

<file path=xl/drawings/_rels/drawing46.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_rels/drawing9.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1752600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1752600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1752600</xdr:colOff>
      <xdr:row>3</xdr:row>
      <xdr:rowOff>180975</xdr:rowOff>
    </xdr:to>
    <xdr:pic>
      <xdr:nvPicPr>
        <xdr:cNvPr id="3" name="Picture 3"/>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1752600</xdr:colOff>
      <xdr:row>5</xdr:row>
      <xdr:rowOff>171450</xdr:rowOff>
    </xdr:to>
    <xdr:pic>
      <xdr:nvPicPr>
        <xdr:cNvPr id="1" name="Picture 1"/>
        <xdr:cNvPicPr preferRelativeResize="1">
          <a:picLocks noChangeAspect="1"/>
        </xdr:cNvPicPr>
      </xdr:nvPicPr>
      <xdr:blipFill>
        <a:blip r:embed="rId1"/>
        <a:stretch>
          <a:fillRect/>
        </a:stretch>
      </xdr:blipFill>
      <xdr:spPr>
        <a:xfrm>
          <a:off x="0" y="314325"/>
          <a:ext cx="1752600" cy="7429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1</xdr:col>
      <xdr:colOff>361950</xdr:colOff>
      <xdr:row>5</xdr:row>
      <xdr:rowOff>19050</xdr:rowOff>
    </xdr:to>
    <xdr:pic>
      <xdr:nvPicPr>
        <xdr:cNvPr id="1" name="Picture 1"/>
        <xdr:cNvPicPr preferRelativeResize="1">
          <a:picLocks noChangeAspect="1"/>
        </xdr:cNvPicPr>
      </xdr:nvPicPr>
      <xdr:blipFill>
        <a:blip r:embed="rId1"/>
        <a:stretch>
          <a:fillRect/>
        </a:stretch>
      </xdr:blipFill>
      <xdr:spPr>
        <a:xfrm>
          <a:off x="76200" y="85725"/>
          <a:ext cx="1752600" cy="7429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xdr:col>
      <xdr:colOff>1362075</xdr:colOff>
      <xdr:row>5</xdr:row>
      <xdr:rowOff>171450</xdr:rowOff>
    </xdr:to>
    <xdr:pic>
      <xdr:nvPicPr>
        <xdr:cNvPr id="1" name="Picture 1"/>
        <xdr:cNvPicPr preferRelativeResize="1">
          <a:picLocks noChangeAspect="1"/>
        </xdr:cNvPicPr>
      </xdr:nvPicPr>
      <xdr:blipFill>
        <a:blip r:embed="rId1"/>
        <a:stretch>
          <a:fillRect/>
        </a:stretch>
      </xdr:blipFill>
      <xdr:spPr>
        <a:xfrm>
          <a:off x="0" y="352425"/>
          <a:ext cx="1752600" cy="7429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85725</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4</xdr:row>
      <xdr:rowOff>142875</xdr:rowOff>
    </xdr:to>
    <xdr:pic>
      <xdr:nvPicPr>
        <xdr:cNvPr id="1" name="Picture 1"/>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1752600</xdr:colOff>
      <xdr:row>4</xdr:row>
      <xdr:rowOff>180975</xdr:rowOff>
    </xdr:to>
    <xdr:pic>
      <xdr:nvPicPr>
        <xdr:cNvPr id="1" name="Picture 1"/>
        <xdr:cNvPicPr preferRelativeResize="1">
          <a:picLocks noChangeAspect="1"/>
        </xdr:cNvPicPr>
      </xdr:nvPicPr>
      <xdr:blipFill>
        <a:blip r:embed="rId1"/>
        <a:stretch>
          <a:fillRect/>
        </a:stretch>
      </xdr:blipFill>
      <xdr:spPr>
        <a:xfrm>
          <a:off x="0" y="190500"/>
          <a:ext cx="1752600" cy="7524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2</xdr:col>
      <xdr:colOff>333375</xdr:colOff>
      <xdr:row>3</xdr:row>
      <xdr:rowOff>85725</xdr:rowOff>
    </xdr:to>
    <xdr:pic>
      <xdr:nvPicPr>
        <xdr:cNvPr id="1" name="Picture 1"/>
        <xdr:cNvPicPr preferRelativeResize="1">
          <a:picLocks noChangeAspect="1"/>
        </xdr:cNvPicPr>
      </xdr:nvPicPr>
      <xdr:blipFill>
        <a:blip r:embed="rId1"/>
        <a:stretch>
          <a:fillRect/>
        </a:stretch>
      </xdr:blipFill>
      <xdr:spPr>
        <a:xfrm>
          <a:off x="38100" y="19050"/>
          <a:ext cx="15144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219075</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171450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400050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400050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28575</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323850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4</xdr:row>
      <xdr:rowOff>95250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1752600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1752600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1752600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F47"/>
  <sheetViews>
    <sheetView zoomScale="75" zoomScaleNormal="75" workbookViewId="0" topLeftCell="A4">
      <selection activeCell="E20" sqref="E20"/>
    </sheetView>
  </sheetViews>
  <sheetFormatPr defaultColWidth="9.140625" defaultRowHeight="12.75"/>
  <cols>
    <col min="1" max="1" width="33.7109375" style="73" customWidth="1"/>
    <col min="2" max="2" width="23.00390625" style="73" customWidth="1"/>
    <col min="3" max="4" width="17.8515625" style="73" customWidth="1"/>
    <col min="5" max="5" width="19.57421875" style="73" customWidth="1"/>
    <col min="6" max="6" width="13.140625" style="73" customWidth="1"/>
    <col min="7" max="16384" width="11.421875" style="73" customWidth="1"/>
  </cols>
  <sheetData>
    <row r="1" ht="15"/>
    <row r="2" ht="15"/>
    <row r="3" ht="15"/>
    <row r="4" ht="15"/>
    <row r="7" ht="15">
      <c r="A7" s="72"/>
    </row>
    <row r="8" spans="1:6" ht="15.75">
      <c r="A8" s="75" t="s">
        <v>654</v>
      </c>
      <c r="B8" s="74"/>
      <c r="C8" s="74"/>
      <c r="D8" s="74"/>
      <c r="E8" s="74"/>
      <c r="F8" s="74"/>
    </row>
    <row r="9" spans="1:6" s="76" customFormat="1" ht="15.75">
      <c r="A9" s="75" t="s">
        <v>655</v>
      </c>
      <c r="B9" s="75"/>
      <c r="C9" s="75"/>
      <c r="D9" s="75"/>
      <c r="E9" s="75"/>
      <c r="F9" s="75"/>
    </row>
    <row r="10" spans="1:6" s="76" customFormat="1" ht="15.75">
      <c r="A10" s="77" t="s">
        <v>656</v>
      </c>
      <c r="B10" s="75"/>
      <c r="C10" s="75"/>
      <c r="D10" s="75"/>
      <c r="E10" s="75"/>
      <c r="F10" s="75"/>
    </row>
    <row r="11" spans="1:5" s="80" customFormat="1" ht="50.25">
      <c r="A11" s="78"/>
      <c r="B11" s="79" t="s">
        <v>731</v>
      </c>
      <c r="C11" s="79" t="s">
        <v>657</v>
      </c>
      <c r="D11" s="79" t="s">
        <v>732</v>
      </c>
      <c r="E11" s="78" t="s">
        <v>659</v>
      </c>
    </row>
    <row r="12" spans="1:5" s="83" customFormat="1" ht="51.75">
      <c r="A12" s="81"/>
      <c r="B12" s="82" t="s">
        <v>733</v>
      </c>
      <c r="C12" s="82" t="s">
        <v>658</v>
      </c>
      <c r="D12" s="82" t="s">
        <v>734</v>
      </c>
      <c r="E12" s="81" t="s">
        <v>660</v>
      </c>
    </row>
    <row r="13" spans="1:5" ht="18.75" customHeight="1">
      <c r="A13" s="73" t="s">
        <v>735</v>
      </c>
      <c r="B13" s="86">
        <v>342.8</v>
      </c>
      <c r="C13" s="87">
        <v>0.71</v>
      </c>
      <c r="D13" s="87">
        <v>17.36</v>
      </c>
      <c r="E13" s="86">
        <v>29.5</v>
      </c>
    </row>
    <row r="14" spans="1:5" ht="15">
      <c r="A14" s="73" t="s">
        <v>736</v>
      </c>
      <c r="B14" s="86">
        <v>112.6</v>
      </c>
      <c r="C14" s="87">
        <v>0.35</v>
      </c>
      <c r="D14" s="87">
        <v>10.9</v>
      </c>
      <c r="E14" s="86">
        <v>0.6</v>
      </c>
    </row>
    <row r="15" spans="1:5" ht="15">
      <c r="A15" s="73" t="s">
        <v>737</v>
      </c>
      <c r="B15" s="86">
        <v>51.2</v>
      </c>
      <c r="C15" s="87">
        <v>0.24</v>
      </c>
      <c r="D15" s="87">
        <v>9.52</v>
      </c>
      <c r="E15" s="86">
        <v>-6.6</v>
      </c>
    </row>
    <row r="16" spans="1:5" ht="15">
      <c r="A16" s="73" t="s">
        <v>738</v>
      </c>
      <c r="B16" s="86">
        <v>63.5</v>
      </c>
      <c r="C16" s="87">
        <v>0.38</v>
      </c>
      <c r="D16" s="87">
        <v>12.21</v>
      </c>
      <c r="E16" s="86">
        <v>16.9</v>
      </c>
    </row>
    <row r="17" spans="1:5" ht="15">
      <c r="A17" s="73" t="s">
        <v>739</v>
      </c>
      <c r="B17" s="86">
        <v>377.1</v>
      </c>
      <c r="C17" s="87">
        <v>0.21</v>
      </c>
      <c r="D17" s="87">
        <v>6.16</v>
      </c>
      <c r="E17" s="86">
        <v>2.3</v>
      </c>
    </row>
    <row r="18" spans="1:5" ht="15">
      <c r="A18" s="73" t="s">
        <v>740</v>
      </c>
      <c r="B18" s="86">
        <v>90.5</v>
      </c>
      <c r="C18" s="87">
        <v>0.6</v>
      </c>
      <c r="D18" s="87">
        <v>8.26</v>
      </c>
      <c r="E18" s="86">
        <v>26</v>
      </c>
    </row>
    <row r="19" spans="1:5" ht="15">
      <c r="A19" s="73" t="s">
        <v>741</v>
      </c>
      <c r="B19" s="86">
        <v>42.4</v>
      </c>
      <c r="C19" s="87">
        <v>0.35</v>
      </c>
      <c r="D19" s="87">
        <v>10.86</v>
      </c>
      <c r="E19" s="86">
        <v>38.6</v>
      </c>
    </row>
    <row r="20" spans="1:5" ht="15">
      <c r="A20" s="73" t="s">
        <v>742</v>
      </c>
      <c r="B20" s="88">
        <v>2.2</v>
      </c>
      <c r="C20" s="89">
        <v>0.25</v>
      </c>
      <c r="D20" s="89">
        <v>7.71</v>
      </c>
      <c r="E20" s="88">
        <v>16.3</v>
      </c>
    </row>
    <row r="21" spans="1:5" ht="15">
      <c r="A21" s="73" t="s">
        <v>743</v>
      </c>
      <c r="B21" s="88">
        <v>433.2</v>
      </c>
      <c r="C21" s="89">
        <v>0.35</v>
      </c>
      <c r="D21" s="89">
        <v>7.47</v>
      </c>
      <c r="E21" s="88">
        <v>8.8</v>
      </c>
    </row>
    <row r="22" spans="1:5" ht="15">
      <c r="A22" s="73" t="s">
        <v>744</v>
      </c>
      <c r="B22" s="88">
        <v>1206.9</v>
      </c>
      <c r="C22" s="89">
        <v>0.21</v>
      </c>
      <c r="D22" s="89">
        <v>9.47</v>
      </c>
      <c r="E22" s="88">
        <v>14.6</v>
      </c>
    </row>
    <row r="23" spans="1:5" ht="15">
      <c r="A23" s="73" t="s">
        <v>745</v>
      </c>
      <c r="B23" s="88">
        <v>531.9</v>
      </c>
      <c r="C23" s="89">
        <v>0.71</v>
      </c>
      <c r="D23" s="89">
        <v>16.93</v>
      </c>
      <c r="E23" s="88">
        <v>22.1</v>
      </c>
    </row>
    <row r="24" spans="1:5" ht="15">
      <c r="A24" s="73" t="s">
        <v>746</v>
      </c>
      <c r="B24" s="88">
        <v>451.6</v>
      </c>
      <c r="C24" s="89">
        <v>0.66</v>
      </c>
      <c r="D24" s="89">
        <v>9.48</v>
      </c>
      <c r="E24" s="88">
        <v>64.9</v>
      </c>
    </row>
    <row r="25" spans="1:5" ht="15">
      <c r="A25" s="73" t="s">
        <v>747</v>
      </c>
      <c r="B25" s="88">
        <v>9.3</v>
      </c>
      <c r="C25" s="89">
        <v>0.36</v>
      </c>
      <c r="D25" s="89">
        <v>20.8</v>
      </c>
      <c r="E25" s="88">
        <v>-13.6</v>
      </c>
    </row>
    <row r="26" spans="1:5" ht="15">
      <c r="A26" s="73" t="s">
        <v>748</v>
      </c>
      <c r="B26" s="88">
        <v>365.2</v>
      </c>
      <c r="C26" s="89">
        <v>0.97</v>
      </c>
      <c r="D26" s="89">
        <v>3.64</v>
      </c>
      <c r="E26" s="88">
        <v>19</v>
      </c>
    </row>
    <row r="27" spans="1:5" ht="15">
      <c r="A27" s="73" t="s">
        <v>749</v>
      </c>
      <c r="B27" s="88">
        <v>177.9</v>
      </c>
      <c r="C27" s="89">
        <v>0.35</v>
      </c>
      <c r="D27" s="89">
        <v>11.02</v>
      </c>
      <c r="E27" s="88">
        <v>7.7</v>
      </c>
    </row>
    <row r="28" spans="1:5" ht="15">
      <c r="A28" s="73" t="s">
        <v>725</v>
      </c>
      <c r="B28" s="88">
        <v>33.1</v>
      </c>
      <c r="C28" s="89">
        <v>0.18</v>
      </c>
      <c r="D28" s="89">
        <v>7.28</v>
      </c>
      <c r="E28" s="88">
        <v>9.9</v>
      </c>
    </row>
    <row r="29" spans="1:5" ht="15">
      <c r="A29" s="73" t="s">
        <v>726</v>
      </c>
      <c r="B29" s="88">
        <v>34</v>
      </c>
      <c r="C29" s="89">
        <v>0.46</v>
      </c>
      <c r="D29" s="89">
        <v>8.55</v>
      </c>
      <c r="E29" s="88">
        <v>37.2</v>
      </c>
    </row>
    <row r="30" spans="1:5" ht="15">
      <c r="A30" s="73" t="s">
        <v>727</v>
      </c>
      <c r="B30" s="88">
        <v>282.9</v>
      </c>
      <c r="C30" s="89">
        <v>1.63</v>
      </c>
      <c r="D30" s="89">
        <v>7.4</v>
      </c>
      <c r="E30" s="88">
        <v>-16.7</v>
      </c>
    </row>
    <row r="31" spans="1:5" ht="15">
      <c r="A31" s="73" t="s">
        <v>750</v>
      </c>
      <c r="B31" s="88">
        <v>63</v>
      </c>
      <c r="C31" s="89">
        <v>0.47</v>
      </c>
      <c r="D31" s="89">
        <v>6.07</v>
      </c>
      <c r="E31" s="88">
        <v>40.2</v>
      </c>
    </row>
    <row r="32" spans="1:5" ht="15">
      <c r="A32" s="73" t="s">
        <v>728</v>
      </c>
      <c r="B32" s="88">
        <v>42.8</v>
      </c>
      <c r="C32" s="89">
        <v>0.13</v>
      </c>
      <c r="D32" s="89">
        <v>5.87</v>
      </c>
      <c r="E32" s="88">
        <v>-2.6</v>
      </c>
    </row>
    <row r="33" spans="1:5" ht="15">
      <c r="A33" s="73" t="s">
        <v>729</v>
      </c>
      <c r="B33" s="88">
        <v>37.9</v>
      </c>
      <c r="C33" s="89">
        <v>1.5</v>
      </c>
      <c r="D33" s="89">
        <v>7.04</v>
      </c>
      <c r="E33" s="88">
        <v>-22.2</v>
      </c>
    </row>
    <row r="34" spans="1:5" ht="15">
      <c r="A34" s="73" t="s">
        <v>751</v>
      </c>
      <c r="B34" s="88">
        <v>303.4</v>
      </c>
      <c r="C34" s="89">
        <v>0.41</v>
      </c>
      <c r="D34" s="89">
        <v>7.48</v>
      </c>
      <c r="E34" s="88">
        <v>33.4</v>
      </c>
    </row>
    <row r="35" spans="1:5" ht="15">
      <c r="A35" s="73" t="s">
        <v>752</v>
      </c>
      <c r="B35" s="88">
        <v>529.3</v>
      </c>
      <c r="C35" s="89">
        <v>0.38</v>
      </c>
      <c r="D35" s="89">
        <v>8.94</v>
      </c>
      <c r="E35" s="88">
        <v>-4.9</v>
      </c>
    </row>
    <row r="36" spans="1:5" ht="15">
      <c r="A36" s="73" t="s">
        <v>730</v>
      </c>
      <c r="B36" s="88">
        <v>50.1</v>
      </c>
      <c r="C36" s="89">
        <v>0.17</v>
      </c>
      <c r="D36" s="89">
        <v>5.62</v>
      </c>
      <c r="E36" s="88">
        <v>-3.9</v>
      </c>
    </row>
    <row r="37" spans="1:5" ht="15">
      <c r="A37" s="73" t="s">
        <v>753</v>
      </c>
      <c r="B37" s="88">
        <v>115</v>
      </c>
      <c r="C37" s="89">
        <v>1.98</v>
      </c>
      <c r="D37" s="89">
        <v>11.27</v>
      </c>
      <c r="E37" s="88">
        <v>-11.6</v>
      </c>
    </row>
    <row r="38" spans="1:5" ht="15">
      <c r="A38" s="73" t="s">
        <v>754</v>
      </c>
      <c r="B38" s="88">
        <v>193.1</v>
      </c>
      <c r="C38" s="89">
        <v>0.94</v>
      </c>
      <c r="D38" s="89">
        <v>2.77</v>
      </c>
      <c r="E38" s="88">
        <v>40.1</v>
      </c>
    </row>
    <row r="39" spans="1:5" ht="15">
      <c r="A39" s="73" t="s">
        <v>755</v>
      </c>
      <c r="B39" s="88">
        <v>837.5</v>
      </c>
      <c r="C39" s="89">
        <v>0.31</v>
      </c>
      <c r="D39" s="89">
        <v>10.15</v>
      </c>
      <c r="E39" s="88">
        <v>-6.4</v>
      </c>
    </row>
    <row r="40" spans="1:5" ht="15">
      <c r="A40" s="73" t="s">
        <v>756</v>
      </c>
      <c r="B40" s="88">
        <v>55.4</v>
      </c>
      <c r="C40" s="89">
        <v>0.95</v>
      </c>
      <c r="D40" s="89">
        <v>5.46</v>
      </c>
      <c r="E40" s="88">
        <v>-9.3</v>
      </c>
    </row>
    <row r="41" spans="1:5" ht="15">
      <c r="A41" s="73" t="s">
        <v>757</v>
      </c>
      <c r="B41" s="88">
        <v>5652.3</v>
      </c>
      <c r="C41" s="89">
        <v>0.61</v>
      </c>
      <c r="D41" s="89">
        <v>19.66</v>
      </c>
      <c r="E41" s="88">
        <v>15.6</v>
      </c>
    </row>
    <row r="42" spans="1:5" ht="15">
      <c r="A42" s="73" t="s">
        <v>758</v>
      </c>
      <c r="B42" s="88">
        <v>66.1</v>
      </c>
      <c r="C42" s="89">
        <v>0.24</v>
      </c>
      <c r="D42" s="89">
        <v>8.21</v>
      </c>
      <c r="E42" s="88">
        <v>16</v>
      </c>
    </row>
    <row r="43" spans="1:5" ht="15.75">
      <c r="A43" s="76" t="s">
        <v>653</v>
      </c>
      <c r="B43" s="90">
        <v>3207</v>
      </c>
      <c r="C43" s="91">
        <v>0.32</v>
      </c>
      <c r="D43" s="91">
        <v>8.41</v>
      </c>
      <c r="E43" s="90">
        <v>3.5</v>
      </c>
    </row>
    <row r="44" spans="1:5" ht="15.75">
      <c r="A44" s="84" t="s">
        <v>759</v>
      </c>
      <c r="B44" s="92">
        <v>12554</v>
      </c>
      <c r="C44" s="93">
        <v>0.44</v>
      </c>
      <c r="D44" s="93">
        <v>10.96</v>
      </c>
      <c r="E44" s="92">
        <v>12.7</v>
      </c>
    </row>
    <row r="46" ht="15">
      <c r="A46" s="85" t="s">
        <v>651</v>
      </c>
    </row>
    <row r="47" ht="15">
      <c r="A47" s="85" t="s">
        <v>652</v>
      </c>
    </row>
  </sheetData>
  <sheetProtection password="C1E7" sheet="1" objects="1" scenarios="1"/>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8:AJ29"/>
  <sheetViews>
    <sheetView zoomScale="75" zoomScaleNormal="75" workbookViewId="0" topLeftCell="A1">
      <pane xSplit="1" topLeftCell="B1" activePane="topRight" state="frozen"/>
      <selection pane="topLeft" activeCell="A1" sqref="A1"/>
      <selection pane="topRight" activeCell="B1" sqref="B1"/>
    </sheetView>
  </sheetViews>
  <sheetFormatPr defaultColWidth="9.140625" defaultRowHeight="12.75"/>
  <cols>
    <col min="1" max="1" width="35.8515625" style="239" customWidth="1"/>
    <col min="2" max="37" width="7.7109375" style="239" customWidth="1"/>
    <col min="38" max="16384" width="11.421875" style="239" customWidth="1"/>
  </cols>
  <sheetData>
    <row r="1" ht="15"/>
    <row r="2" ht="15"/>
    <row r="3" ht="15"/>
    <row r="4" ht="15"/>
    <row r="8" ht="15.75">
      <c r="A8" s="238" t="s">
        <v>58</v>
      </c>
    </row>
    <row r="9" s="238" customFormat="1" ht="15.75">
      <c r="A9" s="238" t="s">
        <v>631</v>
      </c>
    </row>
    <row r="10" s="240" customFormat="1" ht="15">
      <c r="A10" s="240" t="s">
        <v>632</v>
      </c>
    </row>
    <row r="11" spans="2:36" s="241" customFormat="1" ht="15.75">
      <c r="B11" s="241">
        <v>1970</v>
      </c>
      <c r="C11" s="241">
        <v>1971</v>
      </c>
      <c r="D11" s="241">
        <v>1972</v>
      </c>
      <c r="E11" s="241">
        <v>1973</v>
      </c>
      <c r="F11" s="241">
        <v>1974</v>
      </c>
      <c r="G11" s="241">
        <v>1975</v>
      </c>
      <c r="H11" s="241">
        <v>1976</v>
      </c>
      <c r="I11" s="241">
        <v>1977</v>
      </c>
      <c r="J11" s="241">
        <v>1978</v>
      </c>
      <c r="K11" s="241">
        <v>1979</v>
      </c>
      <c r="L11" s="241">
        <v>1980</v>
      </c>
      <c r="M11" s="241">
        <v>1981</v>
      </c>
      <c r="N11" s="241">
        <v>1982</v>
      </c>
      <c r="O11" s="241">
        <v>1983</v>
      </c>
      <c r="P11" s="241">
        <v>1984</v>
      </c>
      <c r="Q11" s="241">
        <v>1985</v>
      </c>
      <c r="R11" s="241">
        <v>1986</v>
      </c>
      <c r="S11" s="241">
        <v>1987</v>
      </c>
      <c r="T11" s="241">
        <v>1988</v>
      </c>
      <c r="U11" s="241">
        <v>1989</v>
      </c>
      <c r="V11" s="241">
        <v>1990</v>
      </c>
      <c r="W11" s="241">
        <v>1991</v>
      </c>
      <c r="X11" s="241">
        <v>1992</v>
      </c>
      <c r="Y11" s="241">
        <v>1993</v>
      </c>
      <c r="Z11" s="241">
        <v>1994</v>
      </c>
      <c r="AA11" s="241">
        <v>1995</v>
      </c>
      <c r="AB11" s="241">
        <v>1996</v>
      </c>
      <c r="AC11" s="241">
        <v>1997</v>
      </c>
      <c r="AD11" s="241">
        <v>1998</v>
      </c>
      <c r="AE11" s="241">
        <v>1999</v>
      </c>
      <c r="AF11" s="266">
        <v>2000</v>
      </c>
      <c r="AG11" s="241">
        <v>2001</v>
      </c>
      <c r="AH11" s="241">
        <v>2002</v>
      </c>
      <c r="AI11" s="241">
        <v>2003</v>
      </c>
      <c r="AJ11" s="241">
        <v>2004</v>
      </c>
    </row>
    <row r="12" spans="1:36" s="242" customFormat="1" ht="15">
      <c r="A12" s="242" t="s">
        <v>38</v>
      </c>
      <c r="B12" s="242">
        <v>0.507</v>
      </c>
      <c r="C12" s="242">
        <v>0.475</v>
      </c>
      <c r="D12" s="242">
        <v>0.467</v>
      </c>
      <c r="E12" s="242">
        <v>0.443</v>
      </c>
      <c r="F12" s="242">
        <v>0.387</v>
      </c>
      <c r="G12" s="242">
        <v>0.372</v>
      </c>
      <c r="H12" s="242">
        <v>0.377</v>
      </c>
      <c r="I12" s="267">
        <v>0.38</v>
      </c>
      <c r="J12" s="242">
        <v>0.352</v>
      </c>
      <c r="K12" s="242">
        <v>0.323</v>
      </c>
      <c r="L12" s="242">
        <v>0.289</v>
      </c>
      <c r="M12" s="242">
        <v>0.252</v>
      </c>
      <c r="N12" s="242">
        <v>0.218</v>
      </c>
      <c r="O12" s="267">
        <v>0.15</v>
      </c>
      <c r="P12" s="242">
        <v>0.129</v>
      </c>
      <c r="Q12" s="242">
        <v>0.129</v>
      </c>
      <c r="R12" s="242">
        <v>0.129</v>
      </c>
      <c r="S12" s="242">
        <v>0.107</v>
      </c>
      <c r="T12" s="242">
        <v>0.085</v>
      </c>
      <c r="U12" s="242">
        <v>0.079</v>
      </c>
      <c r="V12" s="242">
        <v>0.072</v>
      </c>
      <c r="W12" s="242">
        <v>0.054</v>
      </c>
      <c r="X12" s="242">
        <v>0.049</v>
      </c>
      <c r="Y12" s="242">
        <v>0.059</v>
      </c>
      <c r="Z12" s="242">
        <v>0.076</v>
      </c>
      <c r="AA12" s="242">
        <v>0.083</v>
      </c>
      <c r="AB12" s="242">
        <v>0.095</v>
      </c>
      <c r="AC12" s="242">
        <v>0.083</v>
      </c>
      <c r="AD12" s="242">
        <v>0.074</v>
      </c>
      <c r="AE12" s="267">
        <v>0.07</v>
      </c>
      <c r="AF12" s="242">
        <v>0.064</v>
      </c>
      <c r="AG12" s="242">
        <v>0.065</v>
      </c>
      <c r="AH12" s="242">
        <v>0.066</v>
      </c>
      <c r="AI12" s="242">
        <v>0.072</v>
      </c>
      <c r="AJ12" s="242">
        <v>0.069</v>
      </c>
    </row>
    <row r="13" spans="1:36" s="244" customFormat="1" ht="14.25">
      <c r="A13" s="244" t="s">
        <v>39</v>
      </c>
      <c r="AI13" s="253"/>
      <c r="AJ13" s="253"/>
    </row>
    <row r="14" spans="1:36" s="269" customFormat="1" ht="15">
      <c r="A14" s="247" t="s">
        <v>40</v>
      </c>
      <c r="B14" s="247">
        <v>0.33</v>
      </c>
      <c r="C14" s="247">
        <v>0.32</v>
      </c>
      <c r="D14" s="247">
        <v>0.337</v>
      </c>
      <c r="E14" s="247">
        <v>0.336</v>
      </c>
      <c r="F14" s="247">
        <v>0.312</v>
      </c>
      <c r="G14" s="247">
        <v>0.322</v>
      </c>
      <c r="H14" s="247">
        <v>0.305</v>
      </c>
      <c r="I14" s="268">
        <v>0.32</v>
      </c>
      <c r="J14" s="247">
        <v>0.302</v>
      </c>
      <c r="K14" s="247">
        <v>0.256</v>
      </c>
      <c r="L14" s="247">
        <v>0.232</v>
      </c>
      <c r="M14" s="247">
        <v>0.197</v>
      </c>
      <c r="N14" s="247">
        <v>0.164</v>
      </c>
      <c r="O14" s="247">
        <v>0.146</v>
      </c>
      <c r="P14" s="247">
        <v>0.132</v>
      </c>
      <c r="Q14" s="247">
        <v>0.129</v>
      </c>
      <c r="R14" s="247">
        <v>0.122</v>
      </c>
      <c r="S14" s="247">
        <v>0.119</v>
      </c>
      <c r="T14" s="247">
        <v>0.111</v>
      </c>
      <c r="U14" s="247">
        <v>0.103</v>
      </c>
      <c r="V14" s="247">
        <v>0.089</v>
      </c>
      <c r="W14" s="247">
        <v>0.096</v>
      </c>
      <c r="X14" s="247">
        <v>0.098</v>
      </c>
      <c r="Y14" s="247">
        <v>0.087</v>
      </c>
      <c r="Z14" s="263">
        <v>0.086</v>
      </c>
      <c r="AA14" s="247">
        <v>0.078</v>
      </c>
      <c r="AB14" s="268">
        <v>0.09</v>
      </c>
      <c r="AC14" s="247">
        <v>0.076</v>
      </c>
      <c r="AD14" s="247">
        <v>0.088</v>
      </c>
      <c r="AE14" s="247">
        <v>0.082</v>
      </c>
      <c r="AF14" s="247">
        <v>0.075</v>
      </c>
      <c r="AG14" s="247">
        <v>0.079</v>
      </c>
      <c r="AH14" s="247">
        <v>0.076</v>
      </c>
      <c r="AI14" s="247">
        <v>0.078</v>
      </c>
      <c r="AJ14" s="247">
        <v>0.074</v>
      </c>
    </row>
    <row r="15" spans="1:35" s="253" customFormat="1" ht="14.25">
      <c r="A15" s="244" t="s">
        <v>41</v>
      </c>
      <c r="AI15" s="244"/>
    </row>
    <row r="16" spans="1:36" s="269" customFormat="1" ht="15">
      <c r="A16" s="247" t="s">
        <v>42</v>
      </c>
      <c r="B16" s="263">
        <v>0.134</v>
      </c>
      <c r="C16" s="247">
        <v>0.117</v>
      </c>
      <c r="D16" s="247">
        <v>0.111</v>
      </c>
      <c r="E16" s="268">
        <v>0.1</v>
      </c>
      <c r="F16" s="247">
        <v>0.087</v>
      </c>
      <c r="G16" s="247">
        <v>0.086</v>
      </c>
      <c r="H16" s="247">
        <v>0.089</v>
      </c>
      <c r="I16" s="247">
        <v>0.091</v>
      </c>
      <c r="J16" s="247">
        <v>0.088</v>
      </c>
      <c r="K16" s="247">
        <v>0.091</v>
      </c>
      <c r="L16" s="247">
        <v>0.085</v>
      </c>
      <c r="M16" s="247">
        <v>0.081</v>
      </c>
      <c r="N16" s="247">
        <v>0.072</v>
      </c>
      <c r="O16" s="247">
        <v>0.058</v>
      </c>
      <c r="P16" s="247">
        <v>0.052</v>
      </c>
      <c r="Q16" s="247">
        <v>0.046</v>
      </c>
      <c r="R16" s="247">
        <v>0.031</v>
      </c>
      <c r="S16" s="247">
        <v>0.025</v>
      </c>
      <c r="T16" s="247">
        <v>0.021</v>
      </c>
      <c r="U16" s="247">
        <v>0.019</v>
      </c>
      <c r="V16" s="247">
        <v>0.017</v>
      </c>
      <c r="W16" s="247">
        <v>0.018</v>
      </c>
      <c r="X16" s="247">
        <v>0.018</v>
      </c>
      <c r="Y16" s="268">
        <v>0.02</v>
      </c>
      <c r="Z16" s="247">
        <v>0.017</v>
      </c>
      <c r="AA16" s="247">
        <v>0.016</v>
      </c>
      <c r="AB16" s="247">
        <v>0.018</v>
      </c>
      <c r="AC16" s="247">
        <v>0.015</v>
      </c>
      <c r="AD16" s="263">
        <v>0.013</v>
      </c>
      <c r="AE16" s="247">
        <v>0.012</v>
      </c>
      <c r="AF16" s="247">
        <v>0.016</v>
      </c>
      <c r="AG16" s="247">
        <v>0.009</v>
      </c>
      <c r="AH16" s="247">
        <v>0.009</v>
      </c>
      <c r="AI16" s="247">
        <v>0.013</v>
      </c>
      <c r="AJ16" s="247">
        <v>0.011</v>
      </c>
    </row>
    <row r="17" s="253" customFormat="1" ht="14.25">
      <c r="A17" s="244" t="s">
        <v>43</v>
      </c>
    </row>
    <row r="18" spans="1:36" s="269" customFormat="1" ht="15">
      <c r="A18" s="247" t="s">
        <v>44</v>
      </c>
      <c r="B18" s="247">
        <v>0.039</v>
      </c>
      <c r="C18" s="247">
        <v>0.037</v>
      </c>
      <c r="D18" s="247">
        <v>0.037</v>
      </c>
      <c r="E18" s="247">
        <v>0.036</v>
      </c>
      <c r="F18" s="247">
        <v>0.029</v>
      </c>
      <c r="G18" s="268">
        <v>0.03</v>
      </c>
      <c r="H18" s="247">
        <v>0.033</v>
      </c>
      <c r="I18" s="247">
        <v>0.032</v>
      </c>
      <c r="J18" s="247">
        <v>0.034</v>
      </c>
      <c r="K18" s="247">
        <v>0.031</v>
      </c>
      <c r="L18" s="247">
        <v>0.028</v>
      </c>
      <c r="M18" s="247">
        <v>0.026</v>
      </c>
      <c r="N18" s="247">
        <v>0.022</v>
      </c>
      <c r="O18" s="247">
        <v>0.018</v>
      </c>
      <c r="P18" s="247">
        <v>0.016</v>
      </c>
      <c r="Q18" s="247">
        <v>0.016</v>
      </c>
      <c r="R18" s="247">
        <v>0.014</v>
      </c>
      <c r="S18" s="247">
        <v>0.013</v>
      </c>
      <c r="T18" s="247">
        <v>0.011</v>
      </c>
      <c r="U18" s="268">
        <v>0.01</v>
      </c>
      <c r="V18" s="247">
        <v>0.009</v>
      </c>
      <c r="W18" s="247">
        <v>0.009</v>
      </c>
      <c r="X18" s="247">
        <v>0.008</v>
      </c>
      <c r="Y18" s="247">
        <v>0.009</v>
      </c>
      <c r="Z18" s="247">
        <v>0.008</v>
      </c>
      <c r="AA18" s="247">
        <v>0.006</v>
      </c>
      <c r="AB18" s="247">
        <v>0.007</v>
      </c>
      <c r="AC18" s="247">
        <v>0.005</v>
      </c>
      <c r="AD18" s="247">
        <v>0.005</v>
      </c>
      <c r="AE18" s="247">
        <v>0.004</v>
      </c>
      <c r="AF18" s="247">
        <v>0.003</v>
      </c>
      <c r="AG18" s="247">
        <v>0.003</v>
      </c>
      <c r="AH18" s="247">
        <v>0.003</v>
      </c>
      <c r="AI18" s="247">
        <v>0.003</v>
      </c>
      <c r="AJ18" s="247">
        <v>0.003</v>
      </c>
    </row>
    <row r="19" s="253" customFormat="1" ht="14.25" customHeight="1">
      <c r="A19" s="244" t="s">
        <v>45</v>
      </c>
    </row>
    <row r="20" spans="1:36" s="249" customFormat="1" ht="14.25">
      <c r="A20" s="249" t="s">
        <v>46</v>
      </c>
      <c r="AI20" s="250"/>
      <c r="AJ20" s="250"/>
    </row>
    <row r="21" spans="1:36" s="238" customFormat="1" ht="15.75">
      <c r="A21" s="238" t="s">
        <v>47</v>
      </c>
      <c r="B21" s="238">
        <v>0.122</v>
      </c>
      <c r="C21" s="238">
        <v>0.117</v>
      </c>
      <c r="D21" s="238">
        <v>0.118</v>
      </c>
      <c r="E21" s="238">
        <v>0.114</v>
      </c>
      <c r="F21" s="238">
        <v>0.102</v>
      </c>
      <c r="G21" s="238">
        <v>0.096</v>
      </c>
      <c r="H21" s="238">
        <v>0.096</v>
      </c>
      <c r="I21" s="238">
        <v>0.095</v>
      </c>
      <c r="J21" s="271">
        <v>0.093</v>
      </c>
      <c r="K21" s="238">
        <v>0.087</v>
      </c>
      <c r="L21" s="272">
        <v>0.08</v>
      </c>
      <c r="M21" s="238">
        <v>0.072</v>
      </c>
      <c r="N21" s="238">
        <v>0.061</v>
      </c>
      <c r="O21" s="272">
        <v>0.05</v>
      </c>
      <c r="P21" s="238">
        <v>0.045</v>
      </c>
      <c r="Q21" s="238">
        <v>0.043</v>
      </c>
      <c r="R21" s="238">
        <v>0.039</v>
      </c>
      <c r="S21" s="238">
        <v>0.036</v>
      </c>
      <c r="T21" s="238">
        <v>0.031</v>
      </c>
      <c r="U21" s="238">
        <v>0.029</v>
      </c>
      <c r="V21" s="238">
        <v>0.026</v>
      </c>
      <c r="W21" s="238">
        <v>0.024</v>
      </c>
      <c r="X21" s="238">
        <v>0.024</v>
      </c>
      <c r="Y21" s="238">
        <v>0.025</v>
      </c>
      <c r="Z21" s="238">
        <v>0.025</v>
      </c>
      <c r="AA21" s="238">
        <v>0.023</v>
      </c>
      <c r="AB21" s="238">
        <v>0.024</v>
      </c>
      <c r="AC21" s="238">
        <v>0.021</v>
      </c>
      <c r="AD21" s="272">
        <v>0.02</v>
      </c>
      <c r="AE21" s="238">
        <v>0.018</v>
      </c>
      <c r="AF21" s="238">
        <v>0.015</v>
      </c>
      <c r="AG21" s="238">
        <v>0.015</v>
      </c>
      <c r="AH21" s="238">
        <v>0.016</v>
      </c>
      <c r="AI21" s="238">
        <v>0.016</v>
      </c>
      <c r="AJ21" s="238">
        <v>0.015</v>
      </c>
    </row>
    <row r="22" s="250" customFormat="1" ht="14.25">
      <c r="A22" s="273" t="s">
        <v>48</v>
      </c>
    </row>
    <row r="23" spans="1:3" ht="15">
      <c r="A23" s="258" t="s">
        <v>630</v>
      </c>
      <c r="B23" s="258"/>
      <c r="C23" s="258"/>
    </row>
    <row r="24" s="258" customFormat="1" ht="12.75">
      <c r="A24" s="258" t="s">
        <v>625</v>
      </c>
    </row>
    <row r="25" s="258" customFormat="1" ht="12.75">
      <c r="A25" s="258" t="s">
        <v>626</v>
      </c>
    </row>
    <row r="26" s="258" customFormat="1" ht="12.75"/>
    <row r="27" s="258" customFormat="1" ht="12.75">
      <c r="A27" s="258" t="s">
        <v>627</v>
      </c>
    </row>
    <row r="28" s="258" customFormat="1" ht="12.75">
      <c r="A28" s="258" t="s">
        <v>628</v>
      </c>
    </row>
    <row r="29" ht="15">
      <c r="A29" s="258" t="s">
        <v>629</v>
      </c>
    </row>
  </sheetData>
  <sheetProtection password="C1E7" sheet="1" objects="1" scenarios="1"/>
  <printOptions/>
  <pageMargins left="0.75" right="0.75" top="1" bottom="1" header="0.5" footer="0.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8:AK33"/>
  <sheetViews>
    <sheetView zoomScale="75" zoomScaleNormal="75" workbookViewId="0" topLeftCell="A1">
      <pane xSplit="1" topLeftCell="B1" activePane="topRight" state="frozen"/>
      <selection pane="topLeft" activeCell="A1" sqref="A1"/>
      <selection pane="topRight" activeCell="B1" sqref="B1"/>
    </sheetView>
  </sheetViews>
  <sheetFormatPr defaultColWidth="9.140625" defaultRowHeight="12.75"/>
  <cols>
    <col min="1" max="1" width="34.421875" style="239" customWidth="1"/>
    <col min="2" max="37" width="7.7109375" style="239" customWidth="1"/>
    <col min="38" max="16384" width="11.421875" style="239" customWidth="1"/>
  </cols>
  <sheetData>
    <row r="1" ht="15"/>
    <row r="2" ht="15"/>
    <row r="3" ht="15"/>
    <row r="4" ht="15"/>
    <row r="8" ht="15.75">
      <c r="A8" s="238" t="s">
        <v>59</v>
      </c>
    </row>
    <row r="9" s="238" customFormat="1" ht="15.75">
      <c r="A9" s="238" t="s">
        <v>633</v>
      </c>
    </row>
    <row r="10" s="240" customFormat="1" ht="15">
      <c r="A10" s="240" t="s">
        <v>634</v>
      </c>
    </row>
    <row r="11" spans="2:36" s="241" customFormat="1" ht="15.75">
      <c r="B11" s="241">
        <v>1970</v>
      </c>
      <c r="C11" s="241">
        <v>1971</v>
      </c>
      <c r="D11" s="241">
        <v>1972</v>
      </c>
      <c r="E11" s="241">
        <v>1973</v>
      </c>
      <c r="F11" s="241">
        <v>1974</v>
      </c>
      <c r="G11" s="241">
        <v>1975</v>
      </c>
      <c r="H11" s="241">
        <v>1976</v>
      </c>
      <c r="I11" s="241">
        <v>1977</v>
      </c>
      <c r="J11" s="241">
        <v>1978</v>
      </c>
      <c r="K11" s="241">
        <v>1979</v>
      </c>
      <c r="L11" s="241">
        <v>1980</v>
      </c>
      <c r="M11" s="241">
        <v>1981</v>
      </c>
      <c r="N11" s="241">
        <v>1982</v>
      </c>
      <c r="O11" s="241">
        <v>1983</v>
      </c>
      <c r="P11" s="241">
        <v>1984</v>
      </c>
      <c r="Q11" s="241">
        <v>1985</v>
      </c>
      <c r="R11" s="241">
        <v>1986</v>
      </c>
      <c r="S11" s="241">
        <v>1987</v>
      </c>
      <c r="T11" s="241">
        <v>1988</v>
      </c>
      <c r="U11" s="241">
        <v>1989</v>
      </c>
      <c r="V11" s="241">
        <v>1990</v>
      </c>
      <c r="W11" s="241">
        <v>1991</v>
      </c>
      <c r="X11" s="241">
        <v>1992</v>
      </c>
      <c r="Y11" s="241">
        <v>1993</v>
      </c>
      <c r="Z11" s="241">
        <v>1994</v>
      </c>
      <c r="AA11" s="241">
        <v>1995</v>
      </c>
      <c r="AB11" s="241">
        <v>1996</v>
      </c>
      <c r="AC11" s="241">
        <v>1997</v>
      </c>
      <c r="AD11" s="241">
        <v>1998</v>
      </c>
      <c r="AE11" s="241">
        <v>1999</v>
      </c>
      <c r="AF11" s="266">
        <v>2000</v>
      </c>
      <c r="AG11" s="241">
        <v>2001</v>
      </c>
      <c r="AH11" s="241">
        <v>2002</v>
      </c>
      <c r="AI11" s="241">
        <v>2003</v>
      </c>
      <c r="AJ11" s="241">
        <v>2004</v>
      </c>
    </row>
    <row r="12" spans="1:36" s="242" customFormat="1" ht="15">
      <c r="A12" s="242" t="s">
        <v>38</v>
      </c>
      <c r="B12" s="242">
        <v>0.212</v>
      </c>
      <c r="C12" s="242">
        <v>0.218</v>
      </c>
      <c r="D12" s="242">
        <v>0.226</v>
      </c>
      <c r="E12" s="242">
        <v>0.225</v>
      </c>
      <c r="F12" s="242">
        <v>0.218</v>
      </c>
      <c r="G12" s="242">
        <v>0.239</v>
      </c>
      <c r="H12" s="242">
        <v>0.239</v>
      </c>
      <c r="I12" s="242">
        <v>0.247</v>
      </c>
      <c r="J12" s="242">
        <v>0.244</v>
      </c>
      <c r="K12" s="242">
        <v>0.24</v>
      </c>
      <c r="L12" s="242">
        <v>0.237</v>
      </c>
      <c r="M12" s="242">
        <v>0.244</v>
      </c>
      <c r="N12" s="242">
        <v>0.245</v>
      </c>
      <c r="O12" s="242">
        <v>0.248</v>
      </c>
      <c r="P12" s="242">
        <v>0.262</v>
      </c>
      <c r="Q12" s="242">
        <v>0.266</v>
      </c>
      <c r="R12" s="242">
        <v>0.257</v>
      </c>
      <c r="S12" s="242">
        <v>0.267</v>
      </c>
      <c r="T12" s="242">
        <v>0.275</v>
      </c>
      <c r="U12" s="242">
        <v>0.283</v>
      </c>
      <c r="V12" s="242">
        <v>0.288</v>
      </c>
      <c r="W12" s="242">
        <v>0.278</v>
      </c>
      <c r="X12" s="242">
        <v>0.275</v>
      </c>
      <c r="Y12" s="242">
        <v>0.269</v>
      </c>
      <c r="Z12" s="242">
        <v>0.252</v>
      </c>
      <c r="AA12" s="242">
        <v>0.263</v>
      </c>
      <c r="AB12" s="242">
        <v>0.258</v>
      </c>
      <c r="AC12" s="242">
        <v>0.268</v>
      </c>
      <c r="AD12" s="242">
        <v>0.274</v>
      </c>
      <c r="AE12" s="242">
        <v>0.268</v>
      </c>
      <c r="AF12" s="242">
        <v>0.261</v>
      </c>
      <c r="AG12" s="242">
        <v>0.262</v>
      </c>
      <c r="AH12" s="242">
        <v>0.249</v>
      </c>
      <c r="AI12" s="242">
        <v>0.243</v>
      </c>
      <c r="AJ12" s="242">
        <v>0.243</v>
      </c>
    </row>
    <row r="13" spans="1:37" s="244" customFormat="1" ht="14.25">
      <c r="A13" s="244" t="s">
        <v>39</v>
      </c>
      <c r="AI13" s="253"/>
      <c r="AJ13" s="253"/>
      <c r="AK13" s="253"/>
    </row>
    <row r="14" spans="1:37" s="269" customFormat="1" ht="15">
      <c r="A14" s="247" t="s">
        <v>40</v>
      </c>
      <c r="B14" s="247">
        <v>0.182</v>
      </c>
      <c r="C14" s="247">
        <v>0.181</v>
      </c>
      <c r="D14" s="247">
        <v>0.183</v>
      </c>
      <c r="E14" s="247">
        <v>0.179</v>
      </c>
      <c r="F14" s="247">
        <v>0.171</v>
      </c>
      <c r="G14" s="247">
        <v>0.182</v>
      </c>
      <c r="H14" s="247">
        <v>0.191</v>
      </c>
      <c r="I14" s="247">
        <v>0.197</v>
      </c>
      <c r="J14" s="247">
        <v>0.186</v>
      </c>
      <c r="K14" s="247">
        <v>0.167</v>
      </c>
      <c r="L14" s="247">
        <v>0.173</v>
      </c>
      <c r="M14" s="247">
        <v>0.182</v>
      </c>
      <c r="N14" s="247">
        <v>0.171</v>
      </c>
      <c r="O14" s="247">
        <v>0.166</v>
      </c>
      <c r="P14" s="247">
        <v>0.17</v>
      </c>
      <c r="Q14" s="247">
        <v>0.171</v>
      </c>
      <c r="R14" s="247">
        <v>0.163</v>
      </c>
      <c r="S14" s="247">
        <v>0.156</v>
      </c>
      <c r="T14" s="247">
        <v>0.149</v>
      </c>
      <c r="U14" s="247">
        <v>0.139</v>
      </c>
      <c r="V14" s="247">
        <v>0.13</v>
      </c>
      <c r="W14" s="247">
        <v>0.135</v>
      </c>
      <c r="X14" s="247">
        <v>0.136</v>
      </c>
      <c r="Y14" s="247">
        <v>0.121</v>
      </c>
      <c r="Z14" s="247">
        <v>0.109</v>
      </c>
      <c r="AA14" s="247">
        <v>0.107</v>
      </c>
      <c r="AB14" s="247">
        <v>0.116</v>
      </c>
      <c r="AC14" s="247">
        <v>0.102</v>
      </c>
      <c r="AD14" s="247">
        <v>0.114</v>
      </c>
      <c r="AE14" s="247">
        <v>0.109</v>
      </c>
      <c r="AF14" s="247">
        <v>0.111</v>
      </c>
      <c r="AG14" s="247">
        <v>0.112</v>
      </c>
      <c r="AH14" s="247">
        <v>0.093</v>
      </c>
      <c r="AI14" s="247">
        <v>0.089</v>
      </c>
      <c r="AJ14" s="268">
        <v>0.09</v>
      </c>
      <c r="AK14" s="247"/>
    </row>
    <row r="15" s="253" customFormat="1" ht="14.25">
      <c r="A15" s="244" t="s">
        <v>41</v>
      </c>
    </row>
    <row r="16" spans="1:37" s="269" customFormat="1" ht="15">
      <c r="A16" s="247" t="s">
        <v>42</v>
      </c>
      <c r="B16" s="247">
        <v>0.128</v>
      </c>
      <c r="C16" s="247">
        <v>0.122</v>
      </c>
      <c r="D16" s="247">
        <v>0.113</v>
      </c>
      <c r="E16" s="247">
        <v>0.113</v>
      </c>
      <c r="F16" s="263">
        <v>0.109</v>
      </c>
      <c r="G16" s="247">
        <v>0.117</v>
      </c>
      <c r="H16" s="247">
        <v>0.11</v>
      </c>
      <c r="I16" s="247">
        <v>0.108</v>
      </c>
      <c r="J16" s="247">
        <v>0.108</v>
      </c>
      <c r="K16" s="247">
        <v>0.105</v>
      </c>
      <c r="L16" s="247">
        <v>0.101</v>
      </c>
      <c r="M16" s="247">
        <v>0.1</v>
      </c>
      <c r="N16" s="247">
        <v>0.097</v>
      </c>
      <c r="O16" s="247">
        <v>0.1</v>
      </c>
      <c r="P16" s="263">
        <v>0.102</v>
      </c>
      <c r="Q16" s="247">
        <v>0.104</v>
      </c>
      <c r="R16" s="247">
        <v>0.107</v>
      </c>
      <c r="S16" s="247">
        <v>0.099</v>
      </c>
      <c r="T16" s="247">
        <v>0.098</v>
      </c>
      <c r="U16" s="247">
        <v>0.1</v>
      </c>
      <c r="V16" s="247">
        <v>0.097</v>
      </c>
      <c r="W16" s="247">
        <v>0.086</v>
      </c>
      <c r="X16" s="247">
        <v>0.084</v>
      </c>
      <c r="Y16" s="247">
        <v>0.075</v>
      </c>
      <c r="Z16" s="247">
        <v>0.072</v>
      </c>
      <c r="AA16" s="247">
        <v>0.073</v>
      </c>
      <c r="AB16" s="247">
        <v>0.066</v>
      </c>
      <c r="AC16" s="247">
        <v>0.067</v>
      </c>
      <c r="AD16" s="247">
        <v>0.062</v>
      </c>
      <c r="AE16" s="268">
        <v>0.06</v>
      </c>
      <c r="AF16" s="247">
        <v>0.056</v>
      </c>
      <c r="AG16" s="247">
        <v>0.058</v>
      </c>
      <c r="AH16" s="247">
        <v>0.053</v>
      </c>
      <c r="AI16" s="268">
        <v>0.05</v>
      </c>
      <c r="AJ16" s="247">
        <v>0.049</v>
      </c>
      <c r="AK16" s="247"/>
    </row>
    <row r="17" s="253" customFormat="1" ht="14.25">
      <c r="A17" s="244" t="s">
        <v>43</v>
      </c>
    </row>
    <row r="18" spans="1:37" s="269" customFormat="1" ht="15">
      <c r="A18" s="247" t="s">
        <v>44</v>
      </c>
      <c r="B18" s="247">
        <v>0.015</v>
      </c>
      <c r="C18" s="247">
        <v>0.016</v>
      </c>
      <c r="D18" s="247">
        <v>0.016</v>
      </c>
      <c r="E18" s="247">
        <v>0.016</v>
      </c>
      <c r="F18" s="247">
        <v>0.015</v>
      </c>
      <c r="G18" s="247">
        <v>0.015</v>
      </c>
      <c r="H18" s="247">
        <v>0.017</v>
      </c>
      <c r="I18" s="247">
        <v>0.018</v>
      </c>
      <c r="J18" s="247">
        <v>0.019</v>
      </c>
      <c r="K18" s="247">
        <v>0.019</v>
      </c>
      <c r="L18" s="247">
        <v>0.018</v>
      </c>
      <c r="M18" s="247">
        <v>0.019</v>
      </c>
      <c r="N18" s="247">
        <v>0.019</v>
      </c>
      <c r="O18" s="247">
        <v>0.019</v>
      </c>
      <c r="P18" s="247">
        <v>0.019</v>
      </c>
      <c r="Q18" s="247">
        <v>0.019</v>
      </c>
      <c r="R18" s="247">
        <v>0.019</v>
      </c>
      <c r="S18" s="247">
        <v>0.021</v>
      </c>
      <c r="T18" s="247">
        <v>0.021</v>
      </c>
      <c r="U18" s="247">
        <v>0.021</v>
      </c>
      <c r="V18" s="247">
        <v>0.021</v>
      </c>
      <c r="W18" s="247">
        <v>0.021</v>
      </c>
      <c r="X18" s="247">
        <v>0.023</v>
      </c>
      <c r="Y18" s="247">
        <v>0.023</v>
      </c>
      <c r="Z18" s="247">
        <v>0.019</v>
      </c>
      <c r="AA18" s="247">
        <v>0.016</v>
      </c>
      <c r="AB18" s="247">
        <v>0.016</v>
      </c>
      <c r="AC18" s="247">
        <v>0.014</v>
      </c>
      <c r="AD18" s="247">
        <v>0.013</v>
      </c>
      <c r="AE18" s="247">
        <v>0.011</v>
      </c>
      <c r="AF18" s="268">
        <v>0.01</v>
      </c>
      <c r="AG18" s="247">
        <v>0.011</v>
      </c>
      <c r="AH18" s="268">
        <v>0.01</v>
      </c>
      <c r="AI18" s="247">
        <v>0.009</v>
      </c>
      <c r="AJ18" s="247">
        <v>0.008</v>
      </c>
      <c r="AK18" s="247"/>
    </row>
    <row r="19" s="253" customFormat="1" ht="14.25" customHeight="1">
      <c r="A19" s="244" t="s">
        <v>45</v>
      </c>
    </row>
    <row r="20" spans="1:37" s="249" customFormat="1" ht="14.25">
      <c r="A20" s="249" t="s">
        <v>46</v>
      </c>
      <c r="AJ20" s="250"/>
      <c r="AK20" s="250"/>
    </row>
    <row r="21" spans="1:36" ht="15">
      <c r="A21" s="239" t="s">
        <v>47</v>
      </c>
      <c r="B21" s="239">
        <v>0.055</v>
      </c>
      <c r="C21" s="239">
        <v>0.056</v>
      </c>
      <c r="D21" s="239">
        <v>0.057</v>
      </c>
      <c r="E21" s="239">
        <v>0.059</v>
      </c>
      <c r="F21" s="239">
        <v>0.057</v>
      </c>
      <c r="G21" s="239">
        <v>0.056</v>
      </c>
      <c r="H21" s="239">
        <v>0.057</v>
      </c>
      <c r="I21" s="239">
        <v>0.058</v>
      </c>
      <c r="J21" s="239">
        <v>0.06</v>
      </c>
      <c r="K21" s="270">
        <v>0.059</v>
      </c>
      <c r="L21" s="239">
        <v>0.058</v>
      </c>
      <c r="M21" s="239">
        <v>0.06</v>
      </c>
      <c r="N21" s="239">
        <v>0.059</v>
      </c>
      <c r="O21" s="270">
        <v>0.061</v>
      </c>
      <c r="P21" s="239">
        <v>0.063</v>
      </c>
      <c r="Q21" s="239">
        <v>0.063</v>
      </c>
      <c r="R21" s="239">
        <v>0.062</v>
      </c>
      <c r="S21" s="239">
        <v>0.064</v>
      </c>
      <c r="T21" s="239">
        <v>0.066</v>
      </c>
      <c r="U21" s="239">
        <v>0.065</v>
      </c>
      <c r="V21" s="239">
        <v>0.064</v>
      </c>
      <c r="W21" s="239">
        <v>0.066</v>
      </c>
      <c r="X21" s="239">
        <v>0.068</v>
      </c>
      <c r="Y21" s="239">
        <v>0.066</v>
      </c>
      <c r="Z21" s="239">
        <v>0.059</v>
      </c>
      <c r="AA21" s="239">
        <v>0.055</v>
      </c>
      <c r="AB21" s="239">
        <v>0.053</v>
      </c>
      <c r="AC21" s="239">
        <v>0.051</v>
      </c>
      <c r="AD21" s="239">
        <v>0.049</v>
      </c>
      <c r="AE21" s="239">
        <v>0.046</v>
      </c>
      <c r="AF21" s="239">
        <v>0.044</v>
      </c>
      <c r="AG21" s="239">
        <v>0.045</v>
      </c>
      <c r="AH21" s="239">
        <v>0.043</v>
      </c>
      <c r="AI21" s="239">
        <v>0.041</v>
      </c>
      <c r="AJ21" s="239">
        <v>0.038</v>
      </c>
    </row>
    <row r="22" s="253" customFormat="1" ht="14.25">
      <c r="A22" s="244" t="s">
        <v>48</v>
      </c>
    </row>
    <row r="23" spans="1:27" ht="15">
      <c r="A23" s="239" t="s">
        <v>363</v>
      </c>
      <c r="M23" s="270">
        <v>0.059</v>
      </c>
      <c r="N23" s="239">
        <v>0.058</v>
      </c>
      <c r="O23" s="239">
        <v>0.059</v>
      </c>
      <c r="P23" s="239">
        <v>0.061</v>
      </c>
      <c r="Q23" s="239">
        <v>0.062</v>
      </c>
      <c r="R23" s="239">
        <v>0.061</v>
      </c>
      <c r="S23" s="239">
        <v>0.062</v>
      </c>
      <c r="T23" s="239">
        <v>0.063</v>
      </c>
      <c r="U23" s="239">
        <v>0.063</v>
      </c>
      <c r="V23" s="239">
        <v>0.061</v>
      </c>
      <c r="W23" s="239">
        <v>0.063</v>
      </c>
      <c r="X23" s="239">
        <v>0.064</v>
      </c>
      <c r="Y23" s="239">
        <v>0.063</v>
      </c>
      <c r="Z23" s="239">
        <v>0.058</v>
      </c>
      <c r="AA23" s="239">
        <v>0.053</v>
      </c>
    </row>
    <row r="24" s="250" customFormat="1" ht="14.25">
      <c r="A24" s="249" t="s">
        <v>364</v>
      </c>
    </row>
    <row r="25" s="258" customFormat="1" ht="12.75">
      <c r="A25" s="258" t="s">
        <v>362</v>
      </c>
    </row>
    <row r="26" ht="15">
      <c r="A26" s="258" t="s">
        <v>625</v>
      </c>
    </row>
    <row r="27" ht="15">
      <c r="A27" s="258" t="s">
        <v>626</v>
      </c>
    </row>
    <row r="28" ht="15">
      <c r="A28" s="258"/>
    </row>
    <row r="29" ht="15">
      <c r="A29" s="258" t="s">
        <v>627</v>
      </c>
    </row>
    <row r="30" ht="15">
      <c r="A30" s="258" t="s">
        <v>628</v>
      </c>
    </row>
    <row r="31" ht="15">
      <c r="A31" s="258" t="s">
        <v>629</v>
      </c>
    </row>
    <row r="32" ht="15">
      <c r="A32" s="258"/>
    </row>
    <row r="33" ht="15">
      <c r="A33" s="258"/>
    </row>
  </sheetData>
  <sheetProtection password="C1E7" sheet="1" objects="1" scenarios="1"/>
  <printOptions/>
  <pageMargins left="0.75" right="0.75" top="1" bottom="1" header="0.5" footer="0.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7:AJ38"/>
  <sheetViews>
    <sheetView zoomScale="75" zoomScaleNormal="75" workbookViewId="0" topLeftCell="A1">
      <pane xSplit="1" topLeftCell="B1" activePane="topRight" state="frozen"/>
      <selection pane="topLeft" activeCell="A1" sqref="A1"/>
      <selection pane="topRight" activeCell="K2" sqref="K2"/>
    </sheetView>
  </sheetViews>
  <sheetFormatPr defaultColWidth="9.140625" defaultRowHeight="12.75"/>
  <cols>
    <col min="1" max="1" width="32.00390625" style="275" customWidth="1"/>
    <col min="2" max="37" width="7.7109375" style="275" customWidth="1"/>
    <col min="38" max="16384" width="11.421875" style="275" customWidth="1"/>
  </cols>
  <sheetData>
    <row r="1" ht="15"/>
    <row r="2" ht="15"/>
    <row r="3" ht="15"/>
    <row r="4" ht="15"/>
    <row r="7" ht="15">
      <c r="A7" s="274"/>
    </row>
    <row r="8" ht="15.75">
      <c r="A8" s="276" t="s">
        <v>60</v>
      </c>
    </row>
    <row r="9" s="276" customFormat="1" ht="15.75">
      <c r="A9" s="276" t="s">
        <v>635</v>
      </c>
    </row>
    <row r="10" s="277" customFormat="1" ht="15">
      <c r="A10" s="277" t="s">
        <v>636</v>
      </c>
    </row>
    <row r="11" spans="2:36" s="278" customFormat="1" ht="15.75">
      <c r="B11" s="278">
        <v>1970</v>
      </c>
      <c r="C11" s="278">
        <v>1971</v>
      </c>
      <c r="D11" s="278">
        <v>1972</v>
      </c>
      <c r="E11" s="278">
        <v>1973</v>
      </c>
      <c r="F11" s="278">
        <v>1974</v>
      </c>
      <c r="G11" s="278">
        <v>1975</v>
      </c>
      <c r="H11" s="278">
        <v>1976</v>
      </c>
      <c r="I11" s="278">
        <v>1977</v>
      </c>
      <c r="J11" s="278">
        <v>1978</v>
      </c>
      <c r="K11" s="278">
        <v>1979</v>
      </c>
      <c r="L11" s="278">
        <v>1980</v>
      </c>
      <c r="M11" s="278">
        <v>1981</v>
      </c>
      <c r="N11" s="278">
        <v>1982</v>
      </c>
      <c r="O11" s="278">
        <v>1983</v>
      </c>
      <c r="P11" s="278">
        <v>1984</v>
      </c>
      <c r="Q11" s="278">
        <v>1985</v>
      </c>
      <c r="R11" s="278">
        <v>1986</v>
      </c>
      <c r="S11" s="278">
        <v>1987</v>
      </c>
      <c r="T11" s="278">
        <v>1988</v>
      </c>
      <c r="U11" s="278">
        <v>1989</v>
      </c>
      <c r="V11" s="278">
        <v>1990</v>
      </c>
      <c r="W11" s="278">
        <v>1991</v>
      </c>
      <c r="X11" s="278">
        <v>1992</v>
      </c>
      <c r="Y11" s="278">
        <v>1993</v>
      </c>
      <c r="Z11" s="278">
        <v>1994</v>
      </c>
      <c r="AA11" s="278">
        <v>1995</v>
      </c>
      <c r="AB11" s="278">
        <v>1996</v>
      </c>
      <c r="AC11" s="278">
        <v>1997</v>
      </c>
      <c r="AD11" s="278">
        <v>1998</v>
      </c>
      <c r="AE11" s="278">
        <v>1999</v>
      </c>
      <c r="AF11" s="278">
        <v>2000</v>
      </c>
      <c r="AG11" s="278">
        <v>2001</v>
      </c>
      <c r="AH11" s="278">
        <v>2002</v>
      </c>
      <c r="AI11" s="278">
        <v>2003</v>
      </c>
      <c r="AJ11" s="278">
        <f>AI11+1</f>
        <v>2004</v>
      </c>
    </row>
    <row r="12" spans="1:36" s="279" customFormat="1" ht="15">
      <c r="A12" s="279" t="s">
        <v>773</v>
      </c>
      <c r="B12" s="279">
        <v>33</v>
      </c>
      <c r="C12" s="279">
        <v>33.7</v>
      </c>
      <c r="D12" s="279">
        <v>35.1</v>
      </c>
      <c r="E12" s="279">
        <v>37.1</v>
      </c>
      <c r="F12" s="279">
        <v>34.2</v>
      </c>
      <c r="G12" s="279">
        <v>38.2</v>
      </c>
      <c r="H12" s="279">
        <v>40.4</v>
      </c>
      <c r="I12" s="279">
        <v>42</v>
      </c>
      <c r="J12" s="279">
        <v>43.1</v>
      </c>
      <c r="K12" s="279">
        <v>42.9</v>
      </c>
      <c r="L12" s="279">
        <v>41.4</v>
      </c>
      <c r="M12" s="279">
        <v>40.8</v>
      </c>
      <c r="N12" s="279">
        <v>41.1</v>
      </c>
      <c r="O12" s="280">
        <v>41.841944444444444</v>
      </c>
      <c r="P12" s="280">
        <v>43.49055555555555</v>
      </c>
      <c r="Q12" s="280">
        <v>43.865833333333335</v>
      </c>
      <c r="R12" s="280">
        <v>46.05472222222222</v>
      </c>
      <c r="S12" s="280">
        <v>47.93888888888889</v>
      </c>
      <c r="T12" s="280">
        <v>49.72694444444444</v>
      </c>
      <c r="U12" s="280">
        <v>51.5325</v>
      </c>
      <c r="V12" s="280">
        <v>48.750277777777775</v>
      </c>
      <c r="W12" s="280">
        <v>49.81444444444445</v>
      </c>
      <c r="X12" s="280">
        <v>50.92222222222222</v>
      </c>
      <c r="Y12" s="280">
        <v>48.3925</v>
      </c>
      <c r="Z12" s="280">
        <v>48.95055555555555</v>
      </c>
      <c r="AA12" s="280">
        <v>49.91027777777777</v>
      </c>
      <c r="AB12" s="280">
        <v>49.33444444444444</v>
      </c>
      <c r="AC12" s="280">
        <v>48.32277777777777</v>
      </c>
      <c r="AD12" s="280">
        <v>47.02305555555556</v>
      </c>
      <c r="AE12" s="280">
        <v>47.22861111111111</v>
      </c>
      <c r="AF12" s="280">
        <v>46.534444444444446</v>
      </c>
      <c r="AG12" s="280">
        <v>48.52583333333334</v>
      </c>
      <c r="AH12" s="280">
        <v>49.0675</v>
      </c>
      <c r="AI12" s="280">
        <v>48.95916666666666</v>
      </c>
      <c r="AJ12" s="280">
        <v>47.95111111111111</v>
      </c>
    </row>
    <row r="13" spans="1:36" s="281" customFormat="1" ht="14.25">
      <c r="A13" s="281" t="s">
        <v>366</v>
      </c>
      <c r="AE13" s="282"/>
      <c r="AF13" s="282"/>
      <c r="AG13" s="282"/>
      <c r="AH13" s="282"/>
      <c r="AI13" s="282"/>
      <c r="AJ13" s="282"/>
    </row>
    <row r="14" spans="1:36" s="283" customFormat="1" ht="15">
      <c r="A14" s="283" t="s">
        <v>367</v>
      </c>
      <c r="B14" s="283">
        <v>14.3</v>
      </c>
      <c r="C14" s="283">
        <v>14</v>
      </c>
      <c r="D14" s="283">
        <v>14.3</v>
      </c>
      <c r="E14" s="283">
        <v>15.1</v>
      </c>
      <c r="F14" s="283">
        <v>15.3</v>
      </c>
      <c r="G14" s="283">
        <v>15.7</v>
      </c>
      <c r="H14" s="283">
        <v>17.8</v>
      </c>
      <c r="I14" s="283">
        <v>18.6</v>
      </c>
      <c r="J14" s="283">
        <v>18.1</v>
      </c>
      <c r="K14" s="283">
        <v>18.8</v>
      </c>
      <c r="L14" s="283">
        <v>17.2</v>
      </c>
      <c r="M14" s="283">
        <v>16.7</v>
      </c>
      <c r="N14" s="283">
        <v>16.5</v>
      </c>
      <c r="O14" s="284">
        <v>19.158055555555556</v>
      </c>
      <c r="P14" s="284">
        <v>20.156666666666666</v>
      </c>
      <c r="Q14" s="284">
        <v>20.83888888888889</v>
      </c>
      <c r="R14" s="284">
        <v>20.897777777777776</v>
      </c>
      <c r="S14" s="284">
        <v>21.51083333333333</v>
      </c>
      <c r="T14" s="284">
        <v>22.657777777777778</v>
      </c>
      <c r="U14" s="284">
        <v>21.3625</v>
      </c>
      <c r="V14" s="284">
        <v>21.233888888888888</v>
      </c>
      <c r="W14" s="284">
        <v>19.603055555555553</v>
      </c>
      <c r="X14" s="284">
        <v>19.029722222222222</v>
      </c>
      <c r="Y14" s="284">
        <v>19.138055555555553</v>
      </c>
      <c r="Z14" s="284">
        <v>20.18611111111111</v>
      </c>
      <c r="AA14" s="284">
        <v>20.789166666666667</v>
      </c>
      <c r="AB14" s="284">
        <v>21.02638888888889</v>
      </c>
      <c r="AC14" s="284">
        <v>21.471388888888885</v>
      </c>
      <c r="AD14" s="284">
        <v>26.285555555555554</v>
      </c>
      <c r="AE14" s="284">
        <v>26.8125</v>
      </c>
      <c r="AF14" s="284">
        <v>26.12861111111111</v>
      </c>
      <c r="AG14" s="284">
        <v>26.642777777777777</v>
      </c>
      <c r="AH14" s="284">
        <v>30.269166666666663</v>
      </c>
      <c r="AI14" s="284">
        <v>31.563055555555554</v>
      </c>
      <c r="AJ14" s="284">
        <v>35.55111111111111</v>
      </c>
    </row>
    <row r="15" spans="1:36" s="281" customFormat="1" ht="14.25">
      <c r="A15" s="281" t="s">
        <v>368</v>
      </c>
      <c r="AE15" s="282"/>
      <c r="AF15" s="282"/>
      <c r="AG15" s="282"/>
      <c r="AH15" s="282"/>
      <c r="AI15" s="282"/>
      <c r="AJ15" s="282"/>
    </row>
    <row r="16" spans="1:36" s="283" customFormat="1" ht="15">
      <c r="A16" s="283" t="s">
        <v>769</v>
      </c>
      <c r="B16" s="283">
        <v>2.1</v>
      </c>
      <c r="C16" s="283">
        <v>1.9</v>
      </c>
      <c r="D16" s="283">
        <v>2</v>
      </c>
      <c r="E16" s="283">
        <v>2.1</v>
      </c>
      <c r="F16" s="283">
        <v>2.1</v>
      </c>
      <c r="G16" s="283">
        <v>2</v>
      </c>
      <c r="H16" s="283">
        <v>2.1</v>
      </c>
      <c r="I16" s="283">
        <v>2.1</v>
      </c>
      <c r="J16" s="283">
        <v>2.2</v>
      </c>
      <c r="K16" s="283">
        <v>2.3</v>
      </c>
      <c r="L16" s="283">
        <v>2.3</v>
      </c>
      <c r="M16" s="283">
        <v>2.3</v>
      </c>
      <c r="N16" s="283">
        <v>2.3</v>
      </c>
      <c r="O16" s="284">
        <v>2.355</v>
      </c>
      <c r="P16" s="284">
        <v>2.4619444444444443</v>
      </c>
      <c r="Q16" s="284">
        <v>2.618888888888889</v>
      </c>
      <c r="R16" s="284">
        <v>2.615</v>
      </c>
      <c r="S16" s="284">
        <v>2.631944444444444</v>
      </c>
      <c r="T16" s="284">
        <v>2.6080555555555556</v>
      </c>
      <c r="U16" s="284">
        <v>2.51</v>
      </c>
      <c r="V16" s="284">
        <v>2.475</v>
      </c>
      <c r="W16" s="284">
        <v>2.4030555555555555</v>
      </c>
      <c r="X16" s="284">
        <v>2.4719444444444445</v>
      </c>
      <c r="Y16" s="284">
        <v>2.34</v>
      </c>
      <c r="Z16" s="284">
        <v>2.4688888888888885</v>
      </c>
      <c r="AA16" s="284">
        <v>2.7180555555555554</v>
      </c>
      <c r="AB16" s="284">
        <v>3.0680555555555555</v>
      </c>
      <c r="AC16" s="284">
        <v>2.953888888888889</v>
      </c>
      <c r="AD16" s="284">
        <v>2.7788888888888885</v>
      </c>
      <c r="AE16" s="284">
        <v>3.016111111111111</v>
      </c>
      <c r="AF16" s="284">
        <v>3.195</v>
      </c>
      <c r="AG16" s="284">
        <v>2.8630555555555555</v>
      </c>
      <c r="AH16" s="284">
        <v>2.868055555555556</v>
      </c>
      <c r="AI16" s="284">
        <v>2.8388888888888886</v>
      </c>
      <c r="AJ16" s="284">
        <v>2.7580555555555555</v>
      </c>
    </row>
    <row r="17" spans="1:36" s="281" customFormat="1" ht="14.25">
      <c r="A17" s="281" t="s">
        <v>13</v>
      </c>
      <c r="AE17" s="282"/>
      <c r="AF17" s="282"/>
      <c r="AG17" s="282"/>
      <c r="AH17" s="282"/>
      <c r="AI17" s="282"/>
      <c r="AJ17" s="282"/>
    </row>
    <row r="18" spans="1:36" s="283" customFormat="1" ht="15">
      <c r="A18" s="283" t="s">
        <v>774</v>
      </c>
      <c r="B18" s="283">
        <v>13.9</v>
      </c>
      <c r="C18" s="283">
        <v>13.7</v>
      </c>
      <c r="D18" s="283">
        <v>14.6</v>
      </c>
      <c r="E18" s="283">
        <v>13.3</v>
      </c>
      <c r="F18" s="283">
        <v>14.2</v>
      </c>
      <c r="G18" s="283">
        <v>13</v>
      </c>
      <c r="H18" s="283">
        <v>14.8</v>
      </c>
      <c r="I18" s="283">
        <v>13.1</v>
      </c>
      <c r="J18" s="283">
        <v>12.8</v>
      </c>
      <c r="K18" s="283">
        <v>10.3</v>
      </c>
      <c r="L18" s="283">
        <v>10</v>
      </c>
      <c r="M18" s="283">
        <v>7.6</v>
      </c>
      <c r="N18" s="283">
        <v>6.5</v>
      </c>
      <c r="O18" s="284">
        <v>6.503333333333333</v>
      </c>
      <c r="P18" s="284">
        <v>6.138055555555556</v>
      </c>
      <c r="Q18" s="284">
        <v>6.585833333333333</v>
      </c>
      <c r="R18" s="284">
        <v>7.610277777777777</v>
      </c>
      <c r="S18" s="284">
        <v>9.329444444444443</v>
      </c>
      <c r="T18" s="284">
        <v>7.792222222222222</v>
      </c>
      <c r="U18" s="284">
        <v>7.982777777777778</v>
      </c>
      <c r="V18" s="284">
        <v>7.9127777777777775</v>
      </c>
      <c r="W18" s="284">
        <v>9.354166666666666</v>
      </c>
      <c r="X18" s="284">
        <v>10.664166666666667</v>
      </c>
      <c r="Y18" s="284">
        <v>10.701666666666666</v>
      </c>
      <c r="Z18" s="284">
        <v>12.614722222222223</v>
      </c>
      <c r="AA18" s="284">
        <v>12.403333333333332</v>
      </c>
      <c r="AB18" s="284">
        <v>13.13861111111111</v>
      </c>
      <c r="AC18" s="284">
        <v>15.584444444444443</v>
      </c>
      <c r="AD18" s="284">
        <v>17.7825</v>
      </c>
      <c r="AE18" s="284">
        <v>17.37</v>
      </c>
      <c r="AF18" s="284">
        <v>16.873888888888885</v>
      </c>
      <c r="AG18" s="284">
        <v>16.156944444444445</v>
      </c>
      <c r="AH18" s="284">
        <v>14.253333333333332</v>
      </c>
      <c r="AI18" s="284">
        <v>19.15416666666667</v>
      </c>
      <c r="AJ18" s="284">
        <v>22.876388888888886</v>
      </c>
    </row>
    <row r="19" spans="1:36" s="281" customFormat="1" ht="14.25">
      <c r="A19" s="281" t="s">
        <v>369</v>
      </c>
      <c r="AE19" s="282"/>
      <c r="AF19" s="282"/>
      <c r="AG19" s="282"/>
      <c r="AH19" s="282"/>
      <c r="AI19" s="282"/>
      <c r="AJ19" s="282"/>
    </row>
    <row r="20" spans="1:36" s="283" customFormat="1" ht="15">
      <c r="A20" s="283" t="s">
        <v>370</v>
      </c>
      <c r="B20" s="283">
        <v>1</v>
      </c>
      <c r="C20" s="283">
        <v>0.5</v>
      </c>
      <c r="D20" s="283">
        <v>0.2</v>
      </c>
      <c r="E20" s="283">
        <v>0.3</v>
      </c>
      <c r="F20" s="283">
        <v>0.3</v>
      </c>
      <c r="G20" s="283">
        <v>0.3</v>
      </c>
      <c r="H20" s="283">
        <v>0.4</v>
      </c>
      <c r="I20" s="283">
        <v>0.3</v>
      </c>
      <c r="J20" s="283">
        <v>0.3</v>
      </c>
      <c r="K20" s="283">
        <v>0.4</v>
      </c>
      <c r="L20" s="283">
        <v>0.7</v>
      </c>
      <c r="M20" s="283">
        <v>0.5</v>
      </c>
      <c r="N20" s="283">
        <v>0.6</v>
      </c>
      <c r="O20" s="284">
        <v>1.1030555555555555</v>
      </c>
      <c r="P20" s="284">
        <v>1.6225</v>
      </c>
      <c r="Q20" s="284">
        <v>1.817222222222222</v>
      </c>
      <c r="R20" s="284">
        <v>1.7413888888888889</v>
      </c>
      <c r="S20" s="284">
        <v>1.2113888888888888</v>
      </c>
      <c r="T20" s="284">
        <v>1.1355555555555554</v>
      </c>
      <c r="U20" s="284">
        <v>1.0708333333333333</v>
      </c>
      <c r="V20" s="284">
        <v>0.6922222222222222</v>
      </c>
      <c r="W20" s="284">
        <v>0.5625</v>
      </c>
      <c r="X20" s="284">
        <v>0.48666666666666664</v>
      </c>
      <c r="Y20" s="284">
        <v>0.30277777777777776</v>
      </c>
      <c r="Z20" s="284">
        <v>0.21638888888888888</v>
      </c>
      <c r="AA20" s="284">
        <v>0.19472222222222224</v>
      </c>
      <c r="AB20" s="284">
        <v>0.11888888888888889</v>
      </c>
      <c r="AC20" s="284">
        <v>0.35694444444444445</v>
      </c>
      <c r="AD20" s="284">
        <v>0.42194444444444446</v>
      </c>
      <c r="AE20" s="284">
        <v>0.4433333333333333</v>
      </c>
      <c r="AF20" s="284">
        <v>0.44611111111111107</v>
      </c>
      <c r="AG20" s="284">
        <v>0.485</v>
      </c>
      <c r="AH20" s="284">
        <v>0.5161111111111111</v>
      </c>
      <c r="AI20" s="284">
        <v>0.7844444444444445</v>
      </c>
      <c r="AJ20" s="284">
        <v>0.7983333333333332</v>
      </c>
    </row>
    <row r="21" spans="1:36" s="281" customFormat="1" ht="14.25">
      <c r="A21" s="281" t="s">
        <v>371</v>
      </c>
      <c r="AE21" s="282"/>
      <c r="AF21" s="282"/>
      <c r="AG21" s="282"/>
      <c r="AH21" s="282"/>
      <c r="AI21" s="282"/>
      <c r="AJ21" s="282"/>
    </row>
    <row r="22" spans="1:36" ht="15">
      <c r="A22" s="275" t="s">
        <v>637</v>
      </c>
      <c r="B22" s="275">
        <v>6</v>
      </c>
      <c r="C22" s="275">
        <v>5.8</v>
      </c>
      <c r="D22" s="275">
        <v>6.6</v>
      </c>
      <c r="E22" s="275">
        <v>7</v>
      </c>
      <c r="F22" s="275">
        <v>6.2</v>
      </c>
      <c r="G22" s="275">
        <v>6.1</v>
      </c>
      <c r="H22" s="275">
        <v>6.4</v>
      </c>
      <c r="I22" s="275">
        <v>6.7</v>
      </c>
      <c r="J22" s="275">
        <v>6.9</v>
      </c>
      <c r="K22" s="275">
        <v>6.6</v>
      </c>
      <c r="L22" s="275">
        <v>6.5</v>
      </c>
      <c r="M22" s="275">
        <v>6.8</v>
      </c>
      <c r="N22" s="275">
        <v>7</v>
      </c>
      <c r="O22" s="284">
        <v>6.293888888888889</v>
      </c>
      <c r="P22" s="284">
        <v>6.7125</v>
      </c>
      <c r="Q22" s="284">
        <v>6.413888888888889</v>
      </c>
      <c r="R22" s="284">
        <v>7.594444444444444</v>
      </c>
      <c r="S22" s="284">
        <v>8.025</v>
      </c>
      <c r="T22" s="284">
        <v>8.915277777777778</v>
      </c>
      <c r="U22" s="284">
        <v>9.877222222222223</v>
      </c>
      <c r="V22" s="284">
        <v>10.27111111111111</v>
      </c>
      <c r="W22" s="284">
        <v>8.956666666666665</v>
      </c>
      <c r="X22" s="284">
        <v>9.544722222222223</v>
      </c>
      <c r="Y22" s="284">
        <v>9.66638888888889</v>
      </c>
      <c r="Z22" s="284">
        <v>9.791666666666666</v>
      </c>
      <c r="AA22" s="284">
        <v>9.8675</v>
      </c>
      <c r="AB22" s="284">
        <v>9.842777777777778</v>
      </c>
      <c r="AC22" s="284">
        <v>10.13888888888889</v>
      </c>
      <c r="AD22" s="284">
        <v>9.632222222222223</v>
      </c>
      <c r="AE22" s="284">
        <v>9.710833333333333</v>
      </c>
      <c r="AF22" s="284">
        <v>10.832777777777777</v>
      </c>
      <c r="AG22" s="285">
        <v>10.18388888888889</v>
      </c>
      <c r="AH22" s="285">
        <v>9.299444444444443</v>
      </c>
      <c r="AI22" s="285">
        <v>9.03111111111111</v>
      </c>
      <c r="AJ22" s="285">
        <v>10.11</v>
      </c>
    </row>
    <row r="23" spans="1:36" s="287" customFormat="1" ht="14.25">
      <c r="A23" s="286" t="s">
        <v>372</v>
      </c>
      <c r="AE23" s="288"/>
      <c r="AF23" s="288"/>
      <c r="AG23" s="288"/>
      <c r="AH23" s="288"/>
      <c r="AI23" s="288"/>
      <c r="AJ23" s="288"/>
    </row>
    <row r="24" spans="1:36" ht="15">
      <c r="A24" s="283" t="s">
        <v>373</v>
      </c>
      <c r="O24" s="284">
        <v>0.11527777777777777</v>
      </c>
      <c r="P24" s="284">
        <v>0.12805555555555553</v>
      </c>
      <c r="Q24" s="284">
        <v>0.11527777777777777</v>
      </c>
      <c r="R24" s="284">
        <v>0.07666666666666667</v>
      </c>
      <c r="S24" s="284">
        <v>0.06388888888888888</v>
      </c>
      <c r="T24" s="284">
        <v>0.05111111111111111</v>
      </c>
      <c r="U24" s="284">
        <v>0.03833333333333334</v>
      </c>
      <c r="V24" s="284">
        <v>0.025555555555555554</v>
      </c>
      <c r="W24" s="284">
        <v>0.012777777777777777</v>
      </c>
      <c r="X24" s="284">
        <v>0.02361111111111111</v>
      </c>
      <c r="Y24" s="284">
        <v>0.03222222222222222</v>
      </c>
      <c r="Z24" s="284">
        <v>0.0225</v>
      </c>
      <c r="AA24" s="284">
        <v>0.03222222222222222</v>
      </c>
      <c r="AB24" s="284">
        <v>0.051666666666666666</v>
      </c>
      <c r="AC24" s="284">
        <v>0.07777777777777777</v>
      </c>
      <c r="AD24" s="284">
        <v>0.03888888888888888</v>
      </c>
      <c r="AE24" s="284">
        <v>0.04361111111111111</v>
      </c>
      <c r="AF24" s="284">
        <v>0.125</v>
      </c>
      <c r="AG24" s="285">
        <v>0.12666666666666665</v>
      </c>
      <c r="AH24" s="285">
        <v>0.14583333333333331</v>
      </c>
      <c r="AI24" s="285">
        <v>0.20611111111111108</v>
      </c>
      <c r="AJ24" s="285">
        <v>0.1958333333333333</v>
      </c>
    </row>
    <row r="25" spans="1:36" s="289" customFormat="1" ht="14.25">
      <c r="A25" s="281" t="s">
        <v>374</v>
      </c>
      <c r="O25" s="290"/>
      <c r="P25" s="290"/>
      <c r="Q25" s="290"/>
      <c r="R25" s="290"/>
      <c r="S25" s="290"/>
      <c r="T25" s="290"/>
      <c r="U25" s="290"/>
      <c r="V25" s="290"/>
      <c r="W25" s="290"/>
      <c r="X25" s="290"/>
      <c r="Y25" s="290"/>
      <c r="Z25" s="290"/>
      <c r="AA25" s="290"/>
      <c r="AB25" s="290"/>
      <c r="AC25" s="290"/>
      <c r="AD25" s="290"/>
      <c r="AE25" s="290"/>
      <c r="AF25" s="290"/>
      <c r="AG25" s="290"/>
      <c r="AH25" s="290"/>
      <c r="AI25" s="290"/>
      <c r="AJ25" s="290"/>
    </row>
    <row r="26" spans="1:36" s="283" customFormat="1" ht="15">
      <c r="A26" s="283" t="s">
        <v>775</v>
      </c>
      <c r="O26" s="284"/>
      <c r="P26" s="284"/>
      <c r="Q26" s="284"/>
      <c r="R26" s="284"/>
      <c r="S26" s="284"/>
      <c r="T26" s="284"/>
      <c r="U26" s="284"/>
      <c r="V26" s="284"/>
      <c r="W26" s="284"/>
      <c r="X26" s="284"/>
      <c r="Y26" s="284"/>
      <c r="Z26" s="284"/>
      <c r="AA26" s="284"/>
      <c r="AB26" s="284"/>
      <c r="AC26" s="284"/>
      <c r="AD26" s="284"/>
      <c r="AE26" s="284">
        <v>0.09388888888888888</v>
      </c>
      <c r="AF26" s="284">
        <v>0.155</v>
      </c>
      <c r="AG26" s="284">
        <v>0.24735555555555555</v>
      </c>
      <c r="AH26" s="284">
        <v>0.45141666666666663</v>
      </c>
      <c r="AI26" s="284">
        <v>0.8825</v>
      </c>
      <c r="AJ26" s="284">
        <v>1.6383416666666664</v>
      </c>
    </row>
    <row r="27" spans="1:36" s="292" customFormat="1" ht="14.25">
      <c r="A27" s="291" t="s">
        <v>375</v>
      </c>
      <c r="O27" s="293"/>
      <c r="P27" s="293"/>
      <c r="Q27" s="293"/>
      <c r="R27" s="293"/>
      <c r="S27" s="293"/>
      <c r="T27" s="293"/>
      <c r="U27" s="293"/>
      <c r="V27" s="293"/>
      <c r="W27" s="293"/>
      <c r="X27" s="293"/>
      <c r="Y27" s="293"/>
      <c r="Z27" s="293"/>
      <c r="AA27" s="293"/>
      <c r="AB27" s="293"/>
      <c r="AC27" s="293"/>
      <c r="AD27" s="293"/>
      <c r="AE27" s="293"/>
      <c r="AF27" s="293"/>
      <c r="AG27" s="293"/>
      <c r="AH27" s="293"/>
      <c r="AI27" s="293"/>
      <c r="AJ27" s="293"/>
    </row>
    <row r="28" spans="1:36" s="283" customFormat="1" ht="15">
      <c r="A28" s="283" t="s">
        <v>32</v>
      </c>
      <c r="B28" s="283">
        <v>70.2</v>
      </c>
      <c r="C28" s="283">
        <v>69.7</v>
      </c>
      <c r="D28" s="283">
        <v>72.8</v>
      </c>
      <c r="E28" s="283">
        <v>74.9</v>
      </c>
      <c r="F28" s="283">
        <v>72.3</v>
      </c>
      <c r="G28" s="283">
        <v>75.4</v>
      </c>
      <c r="H28" s="283">
        <v>81.9</v>
      </c>
      <c r="I28" s="283">
        <v>82.7</v>
      </c>
      <c r="J28" s="283">
        <v>83.5</v>
      </c>
      <c r="K28" s="283">
        <v>81.2</v>
      </c>
      <c r="L28" s="283">
        <v>78</v>
      </c>
      <c r="M28" s="283">
        <v>74.6</v>
      </c>
      <c r="N28" s="283">
        <v>74</v>
      </c>
      <c r="O28" s="284">
        <v>77.37055555555555</v>
      </c>
      <c r="P28" s="284">
        <v>80.71027777777779</v>
      </c>
      <c r="Q28" s="284">
        <v>82.25583333333333</v>
      </c>
      <c r="R28" s="284">
        <v>86.59027777777777</v>
      </c>
      <c r="S28" s="284">
        <v>90.71138888888889</v>
      </c>
      <c r="T28" s="284">
        <v>92.88694444444444</v>
      </c>
      <c r="U28" s="284">
        <v>94.37416666666667</v>
      </c>
      <c r="V28" s="284">
        <v>91.36083333333333</v>
      </c>
      <c r="W28" s="284">
        <v>90.70666666666666</v>
      </c>
      <c r="X28" s="284">
        <v>93.14305555555553</v>
      </c>
      <c r="Y28" s="284">
        <v>90.5736111111111</v>
      </c>
      <c r="Z28" s="284">
        <v>94.25083333333332</v>
      </c>
      <c r="AA28" s="284">
        <v>95.91527777777777</v>
      </c>
      <c r="AB28" s="284">
        <v>96.58083333333333</v>
      </c>
      <c r="AC28" s="284">
        <v>98.9061111111111</v>
      </c>
      <c r="AD28" s="284">
        <v>103.96305555555556</v>
      </c>
      <c r="AE28" s="284">
        <v>104.71888888888887</v>
      </c>
      <c r="AF28" s="284">
        <v>104.29083333333332</v>
      </c>
      <c r="AG28" s="284">
        <v>105.23152222222224</v>
      </c>
      <c r="AH28" s="284">
        <v>106.87086111111111</v>
      </c>
      <c r="AI28" s="284">
        <v>113.41944444444444</v>
      </c>
      <c r="AJ28" s="284">
        <v>121.879175</v>
      </c>
    </row>
    <row r="29" spans="1:36" s="292" customFormat="1" ht="14.25">
      <c r="A29" s="291" t="s">
        <v>33</v>
      </c>
      <c r="W29" s="293"/>
      <c r="X29" s="293"/>
      <c r="Y29" s="293"/>
      <c r="Z29" s="293"/>
      <c r="AA29" s="293"/>
      <c r="AB29" s="293"/>
      <c r="AC29" s="293"/>
      <c r="AD29" s="293"/>
      <c r="AE29" s="293"/>
      <c r="AF29" s="293"/>
      <c r="AG29" s="293"/>
      <c r="AH29" s="293"/>
      <c r="AI29" s="293"/>
      <c r="AJ29" s="293"/>
    </row>
    <row r="31" ht="15">
      <c r="A31" s="294" t="s">
        <v>638</v>
      </c>
    </row>
    <row r="32" ht="15">
      <c r="A32" s="294" t="s">
        <v>639</v>
      </c>
    </row>
    <row r="38" ht="15">
      <c r="AD38" s="285"/>
    </row>
  </sheetData>
  <sheetProtection password="C1E7" sheet="1" objects="1" scenarios="1"/>
  <printOptions/>
  <pageMargins left="0.75" right="0.75" top="1" bottom="1" header="0.5" footer="0.5"/>
  <pageSetup horizontalDpi="600" verticalDpi="600" orientation="landscape" paperSize="9" scale="94" r:id="rId2"/>
  <colBreaks count="2" manualBreakCount="2">
    <brk id="11" min="7" max="35" man="1"/>
    <brk id="22" max="65535" man="1"/>
  </colBreaks>
  <drawing r:id="rId1"/>
</worksheet>
</file>

<file path=xl/worksheets/sheet13.xml><?xml version="1.0" encoding="utf-8"?>
<worksheet xmlns="http://schemas.openxmlformats.org/spreadsheetml/2006/main" xmlns:r="http://schemas.openxmlformats.org/officeDocument/2006/relationships">
  <sheetPr codeName="Blad1"/>
  <dimension ref="A8:AJ60"/>
  <sheetViews>
    <sheetView zoomScale="75" zoomScaleNormal="75" workbookViewId="0" topLeftCell="A1">
      <pane xSplit="1" topLeftCell="B1" activePane="topRight" state="frozen"/>
      <selection pane="topLeft" activeCell="A1" sqref="A1:IV16384"/>
      <selection pane="topRight" activeCell="B1" sqref="B1"/>
    </sheetView>
  </sheetViews>
  <sheetFormatPr defaultColWidth="9.140625" defaultRowHeight="12.75"/>
  <cols>
    <col min="1" max="1" width="32.28125" style="312" customWidth="1"/>
    <col min="2" max="37" width="7.7109375" style="312" customWidth="1"/>
    <col min="38" max="16384" width="11.421875" style="312" customWidth="1"/>
  </cols>
  <sheetData>
    <row r="1" ht="12"/>
    <row r="2" ht="12"/>
    <row r="3" ht="12"/>
    <row r="4" ht="12"/>
    <row r="5" ht="12"/>
    <row r="8" s="296" customFormat="1" ht="15.75">
      <c r="A8" s="295" t="s">
        <v>61</v>
      </c>
    </row>
    <row r="9" s="295" customFormat="1" ht="15.75">
      <c r="A9" s="295" t="s">
        <v>640</v>
      </c>
    </row>
    <row r="10" s="295" customFormat="1" ht="15.75">
      <c r="A10" s="297" t="s">
        <v>641</v>
      </c>
    </row>
    <row r="11" spans="1:36" s="300" customFormat="1" ht="15.75">
      <c r="A11" s="298"/>
      <c r="B11" s="299">
        <v>1970</v>
      </c>
      <c r="C11" s="299">
        <v>1971</v>
      </c>
      <c r="D11" s="299">
        <v>1972</v>
      </c>
      <c r="E11" s="299">
        <v>1973</v>
      </c>
      <c r="F11" s="299">
        <v>1974</v>
      </c>
      <c r="G11" s="299">
        <v>1975</v>
      </c>
      <c r="H11" s="299">
        <v>1976</v>
      </c>
      <c r="I11" s="299">
        <v>1977</v>
      </c>
      <c r="J11" s="299">
        <v>1978</v>
      </c>
      <c r="K11" s="299">
        <v>1979</v>
      </c>
      <c r="L11" s="299">
        <v>1980</v>
      </c>
      <c r="M11" s="299">
        <v>1981</v>
      </c>
      <c r="N11" s="299">
        <v>1982</v>
      </c>
      <c r="O11" s="299">
        <v>1983</v>
      </c>
      <c r="P11" s="299">
        <v>1984</v>
      </c>
      <c r="Q11" s="299">
        <v>1985</v>
      </c>
      <c r="R11" s="299">
        <v>1986</v>
      </c>
      <c r="S11" s="299">
        <v>1987</v>
      </c>
      <c r="T11" s="299">
        <v>1988</v>
      </c>
      <c r="U11" s="299">
        <v>1989</v>
      </c>
      <c r="V11" s="299">
        <v>1990</v>
      </c>
      <c r="W11" s="299">
        <v>1991</v>
      </c>
      <c r="X11" s="299">
        <v>1992</v>
      </c>
      <c r="Y11" s="299">
        <v>1993</v>
      </c>
      <c r="Z11" s="299">
        <v>1994</v>
      </c>
      <c r="AA11" s="299">
        <v>1995</v>
      </c>
      <c r="AB11" s="299">
        <v>1996</v>
      </c>
      <c r="AC11" s="299">
        <v>1997</v>
      </c>
      <c r="AD11" s="299">
        <v>1998</v>
      </c>
      <c r="AE11" s="299">
        <v>1999</v>
      </c>
      <c r="AF11" s="299">
        <v>2000</v>
      </c>
      <c r="AG11" s="299">
        <v>2001</v>
      </c>
      <c r="AH11" s="299">
        <v>2002</v>
      </c>
      <c r="AI11" s="300">
        <v>2003</v>
      </c>
      <c r="AJ11" s="300">
        <v>2004</v>
      </c>
    </row>
    <row r="12" spans="1:36" s="302" customFormat="1" ht="15">
      <c r="A12" s="301" t="s">
        <v>766</v>
      </c>
      <c r="B12" s="301">
        <v>33</v>
      </c>
      <c r="C12" s="301">
        <v>33.9</v>
      </c>
      <c r="D12" s="301">
        <v>35.5</v>
      </c>
      <c r="E12" s="301">
        <v>38.5</v>
      </c>
      <c r="F12" s="301">
        <v>39.2</v>
      </c>
      <c r="G12" s="301">
        <v>38</v>
      </c>
      <c r="H12" s="301">
        <v>39.2</v>
      </c>
      <c r="I12" s="301">
        <v>37.7</v>
      </c>
      <c r="J12" s="301">
        <v>38.5</v>
      </c>
      <c r="K12" s="301">
        <v>40.5</v>
      </c>
      <c r="L12" s="301">
        <v>39.8</v>
      </c>
      <c r="M12" s="301">
        <v>39.8</v>
      </c>
      <c r="N12" s="301">
        <v>39.1</v>
      </c>
      <c r="O12" s="301">
        <v>42.113</v>
      </c>
      <c r="P12" s="301">
        <v>45.685</v>
      </c>
      <c r="Q12" s="301">
        <v>47.986</v>
      </c>
      <c r="R12" s="301">
        <v>47.933</v>
      </c>
      <c r="S12" s="301">
        <v>50.994</v>
      </c>
      <c r="T12" s="301">
        <v>52.867</v>
      </c>
      <c r="U12" s="301">
        <v>53.443</v>
      </c>
      <c r="V12" s="301">
        <v>52.993</v>
      </c>
      <c r="W12" s="301">
        <v>50.723</v>
      </c>
      <c r="X12" s="301">
        <v>49.694</v>
      </c>
      <c r="Y12" s="301">
        <v>49.354</v>
      </c>
      <c r="Z12" s="301">
        <v>49.778</v>
      </c>
      <c r="AA12" s="301">
        <v>51.343</v>
      </c>
      <c r="AB12" s="301">
        <v>51.49</v>
      </c>
      <c r="AC12" s="301">
        <v>52.664</v>
      </c>
      <c r="AD12" s="301">
        <v>53.862</v>
      </c>
      <c r="AE12" s="301">
        <v>54.497</v>
      </c>
      <c r="AF12" s="301">
        <v>56.889</v>
      </c>
      <c r="AG12" s="301">
        <v>56.243</v>
      </c>
      <c r="AH12" s="301">
        <v>55.661</v>
      </c>
      <c r="AI12" s="301">
        <v>54.496</v>
      </c>
      <c r="AJ12" s="301">
        <v>55.988</v>
      </c>
    </row>
    <row r="13" spans="1:36" s="304" customFormat="1" ht="14.25">
      <c r="A13" s="303" t="s">
        <v>777</v>
      </c>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row>
    <row r="14" spans="1:36" s="302" customFormat="1" ht="15">
      <c r="A14" s="301" t="s">
        <v>771</v>
      </c>
      <c r="B14" s="301">
        <v>2.1</v>
      </c>
      <c r="C14" s="301">
        <v>1.9</v>
      </c>
      <c r="D14" s="301">
        <v>2</v>
      </c>
      <c r="E14" s="301">
        <v>2.1</v>
      </c>
      <c r="F14" s="301">
        <v>2.1</v>
      </c>
      <c r="G14" s="301">
        <v>2</v>
      </c>
      <c r="H14" s="301">
        <v>2.1</v>
      </c>
      <c r="I14" s="301">
        <v>2.1</v>
      </c>
      <c r="J14" s="301">
        <v>2.2</v>
      </c>
      <c r="K14" s="301">
        <v>2.3</v>
      </c>
      <c r="L14" s="301">
        <v>2.3</v>
      </c>
      <c r="M14" s="301">
        <v>2.3</v>
      </c>
      <c r="N14" s="301">
        <v>2.3</v>
      </c>
      <c r="O14" s="301">
        <v>2.355</v>
      </c>
      <c r="P14" s="301">
        <v>2.462</v>
      </c>
      <c r="Q14" s="301">
        <v>2.619</v>
      </c>
      <c r="R14" s="301">
        <v>2.615</v>
      </c>
      <c r="S14" s="301">
        <v>2.632</v>
      </c>
      <c r="T14" s="301">
        <v>2.608</v>
      </c>
      <c r="U14" s="301">
        <v>2.51</v>
      </c>
      <c r="V14" s="301">
        <v>2.475</v>
      </c>
      <c r="W14" s="301">
        <v>2.403</v>
      </c>
      <c r="X14" s="301">
        <v>2.472</v>
      </c>
      <c r="Y14" s="301">
        <v>2.34</v>
      </c>
      <c r="Z14" s="301">
        <v>2.469</v>
      </c>
      <c r="AA14" s="301">
        <v>2.718</v>
      </c>
      <c r="AB14" s="301">
        <v>3.068</v>
      </c>
      <c r="AC14" s="301">
        <v>2.954</v>
      </c>
      <c r="AD14" s="301">
        <v>2.779</v>
      </c>
      <c r="AE14" s="301">
        <v>3.016111111111111</v>
      </c>
      <c r="AF14" s="301">
        <v>3.195</v>
      </c>
      <c r="AG14" s="301">
        <v>2.861944444444444</v>
      </c>
      <c r="AH14" s="301">
        <v>2.868</v>
      </c>
      <c r="AI14" s="301">
        <v>2.839</v>
      </c>
      <c r="AJ14" s="301">
        <v>2.758</v>
      </c>
    </row>
    <row r="15" spans="1:36" s="304" customFormat="1" ht="14.25">
      <c r="A15" s="303" t="s">
        <v>376</v>
      </c>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row>
    <row r="16" spans="1:36" s="302" customFormat="1" ht="15">
      <c r="A16" s="301" t="s">
        <v>772</v>
      </c>
      <c r="B16" s="301">
        <v>22</v>
      </c>
      <c r="C16" s="301">
        <v>24.3</v>
      </c>
      <c r="D16" s="301">
        <v>26.7</v>
      </c>
      <c r="E16" s="301">
        <v>28.4</v>
      </c>
      <c r="F16" s="301">
        <v>28.2</v>
      </c>
      <c r="G16" s="301">
        <v>31.7</v>
      </c>
      <c r="H16" s="301">
        <v>35.9</v>
      </c>
      <c r="I16" s="301">
        <v>38.1</v>
      </c>
      <c r="J16" s="301">
        <v>40.1</v>
      </c>
      <c r="K16" s="301">
        <v>42.5</v>
      </c>
      <c r="L16" s="301">
        <v>43</v>
      </c>
      <c r="M16" s="301">
        <v>44.8</v>
      </c>
      <c r="N16" s="301">
        <v>48.2</v>
      </c>
      <c r="O16" s="301">
        <v>51.231</v>
      </c>
      <c r="P16" s="301">
        <v>54.42</v>
      </c>
      <c r="Q16" s="301">
        <v>62.931</v>
      </c>
      <c r="R16" s="301">
        <v>63.518</v>
      </c>
      <c r="S16" s="301">
        <v>65.771</v>
      </c>
      <c r="T16" s="301">
        <v>64.471</v>
      </c>
      <c r="U16" s="301">
        <v>63.876</v>
      </c>
      <c r="V16" s="301">
        <v>65.007</v>
      </c>
      <c r="W16" s="301">
        <v>68.89</v>
      </c>
      <c r="X16" s="301">
        <v>67.814</v>
      </c>
      <c r="Y16" s="301">
        <v>69.425</v>
      </c>
      <c r="Z16" s="301">
        <v>70.21</v>
      </c>
      <c r="AA16" s="301">
        <v>70.428</v>
      </c>
      <c r="AB16" s="301">
        <v>71.602</v>
      </c>
      <c r="AC16" s="301">
        <v>69.572</v>
      </c>
      <c r="AD16" s="301">
        <v>69.925</v>
      </c>
      <c r="AE16" s="301">
        <v>69.09972222222221</v>
      </c>
      <c r="AF16" s="301">
        <v>68.95166666666665</v>
      </c>
      <c r="AG16" s="301">
        <v>73.13583333333332</v>
      </c>
      <c r="AH16" s="301">
        <v>72.52</v>
      </c>
      <c r="AI16" s="301">
        <v>72.091</v>
      </c>
      <c r="AJ16" s="301">
        <v>72.301</v>
      </c>
    </row>
    <row r="17" spans="1:36" s="304" customFormat="1" ht="14.25">
      <c r="A17" s="303" t="s">
        <v>780</v>
      </c>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row>
    <row r="18" spans="1:36" s="302" customFormat="1" ht="15">
      <c r="A18" s="301" t="s">
        <v>377</v>
      </c>
      <c r="B18" s="301">
        <v>0.6</v>
      </c>
      <c r="C18" s="301">
        <v>0.6</v>
      </c>
      <c r="D18" s="301">
        <v>0.7</v>
      </c>
      <c r="E18" s="301">
        <v>0.8</v>
      </c>
      <c r="F18" s="301">
        <v>0.7</v>
      </c>
      <c r="G18" s="301">
        <v>0.8</v>
      </c>
      <c r="H18" s="301">
        <v>1</v>
      </c>
      <c r="I18" s="301">
        <v>1.1</v>
      </c>
      <c r="J18" s="301">
        <v>1.1</v>
      </c>
      <c r="K18" s="301">
        <v>1.2</v>
      </c>
      <c r="L18" s="301">
        <v>1.3</v>
      </c>
      <c r="M18" s="301">
        <v>2</v>
      </c>
      <c r="N18" s="301">
        <v>2.8</v>
      </c>
      <c r="O18" s="301">
        <v>5.71711</v>
      </c>
      <c r="P18" s="301">
        <v>7.27769</v>
      </c>
      <c r="Q18" s="301">
        <v>6.39033</v>
      </c>
      <c r="R18" s="301">
        <v>5.2715</v>
      </c>
      <c r="S18" s="301">
        <v>7.77667</v>
      </c>
      <c r="T18" s="301">
        <v>8.97301</v>
      </c>
      <c r="U18" s="301">
        <v>9.13118</v>
      </c>
      <c r="V18" s="301">
        <v>10.32727</v>
      </c>
      <c r="W18" s="301">
        <v>10.324069999999999</v>
      </c>
      <c r="X18" s="301">
        <v>9.99142</v>
      </c>
      <c r="Y18" s="301">
        <v>9.48487</v>
      </c>
      <c r="Z18" s="301">
        <v>7.18656</v>
      </c>
      <c r="AA18" s="301">
        <v>7.82862</v>
      </c>
      <c r="AB18" s="301">
        <v>6.34485</v>
      </c>
      <c r="AC18" s="301">
        <v>6.75316</v>
      </c>
      <c r="AD18" s="301">
        <v>6.61655</v>
      </c>
      <c r="AE18" s="301">
        <v>6.2972399999999995</v>
      </c>
      <c r="AF18" s="301">
        <v>6.53455</v>
      </c>
      <c r="AG18" s="301">
        <v>6.30164</v>
      </c>
      <c r="AH18" s="301">
        <v>5.729</v>
      </c>
      <c r="AI18" s="301">
        <v>5.139</v>
      </c>
      <c r="AJ18" s="301">
        <v>3.859</v>
      </c>
    </row>
    <row r="19" spans="1:36" s="304" customFormat="1" ht="14.25">
      <c r="A19" s="303" t="s">
        <v>378</v>
      </c>
      <c r="B19" s="303"/>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row>
    <row r="20" spans="1:36" s="302" customFormat="1" ht="15">
      <c r="A20" s="301" t="s">
        <v>379</v>
      </c>
      <c r="B20" s="301">
        <v>5.8</v>
      </c>
      <c r="C20" s="301">
        <v>6.3</v>
      </c>
      <c r="D20" s="301">
        <v>6.9</v>
      </c>
      <c r="E20" s="301">
        <v>7.7</v>
      </c>
      <c r="F20" s="301">
        <v>6.6</v>
      </c>
      <c r="G20" s="301">
        <v>7.4</v>
      </c>
      <c r="H20" s="301">
        <v>8.3</v>
      </c>
      <c r="I20" s="301">
        <v>7.1</v>
      </c>
      <c r="J20" s="301">
        <v>8</v>
      </c>
      <c r="K20" s="301">
        <v>7.9</v>
      </c>
      <c r="L20" s="301">
        <v>8.2</v>
      </c>
      <c r="M20" s="301">
        <v>8.6</v>
      </c>
      <c r="N20" s="301">
        <v>7.7</v>
      </c>
      <c r="O20" s="301">
        <v>9.245</v>
      </c>
      <c r="P20" s="301">
        <v>10.116</v>
      </c>
      <c r="Q20" s="301">
        <v>10.879</v>
      </c>
      <c r="R20" s="301">
        <v>9.689</v>
      </c>
      <c r="S20" s="301">
        <v>10.177</v>
      </c>
      <c r="T20" s="301">
        <v>9.588</v>
      </c>
      <c r="U20" s="301">
        <v>9.42</v>
      </c>
      <c r="V20" s="301">
        <v>9.147</v>
      </c>
      <c r="W20" s="301">
        <v>8.803</v>
      </c>
      <c r="X20" s="301">
        <v>9.656</v>
      </c>
      <c r="Y20" s="301">
        <v>10.027</v>
      </c>
      <c r="Z20" s="301">
        <v>9.035</v>
      </c>
      <c r="AA20" s="301">
        <v>10.1</v>
      </c>
      <c r="AB20" s="301">
        <v>10.189</v>
      </c>
      <c r="AC20" s="301">
        <v>10.661</v>
      </c>
      <c r="AD20" s="301">
        <v>10.856</v>
      </c>
      <c r="AE20" s="301">
        <v>10.57</v>
      </c>
      <c r="AF20" s="301">
        <v>11.057</v>
      </c>
      <c r="AG20" s="301">
        <v>11.882</v>
      </c>
      <c r="AH20" s="301">
        <v>11.81</v>
      </c>
      <c r="AI20" s="301">
        <v>10.574</v>
      </c>
      <c r="AJ20" s="313">
        <v>11.196</v>
      </c>
    </row>
    <row r="21" spans="1:36" s="306" customFormat="1" ht="14.25">
      <c r="A21" s="305" t="s">
        <v>380</v>
      </c>
      <c r="B21" s="305"/>
      <c r="C21" s="305"/>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row>
    <row r="22" spans="1:36" s="302" customFormat="1" ht="15">
      <c r="A22" s="302" t="s">
        <v>381</v>
      </c>
      <c r="B22" s="302">
        <v>63.4</v>
      </c>
      <c r="C22" s="302">
        <v>67</v>
      </c>
      <c r="D22" s="302">
        <v>71.7</v>
      </c>
      <c r="E22" s="302">
        <v>77.5</v>
      </c>
      <c r="F22" s="302">
        <v>76.8</v>
      </c>
      <c r="G22" s="302">
        <v>79.9</v>
      </c>
      <c r="H22" s="302">
        <v>86.6</v>
      </c>
      <c r="I22" s="302">
        <v>86</v>
      </c>
      <c r="J22" s="302">
        <v>89.8</v>
      </c>
      <c r="K22" s="302">
        <v>94.3</v>
      </c>
      <c r="L22" s="302">
        <v>94.5</v>
      </c>
      <c r="M22" s="302">
        <v>97.5</v>
      </c>
      <c r="N22" s="302">
        <v>100</v>
      </c>
      <c r="O22" s="301">
        <v>110.66111000000001</v>
      </c>
      <c r="P22" s="301">
        <v>119.96069000000001</v>
      </c>
      <c r="Q22" s="301">
        <v>130.80533</v>
      </c>
      <c r="R22" s="301">
        <v>129.0265</v>
      </c>
      <c r="S22" s="301">
        <v>137.35066999999998</v>
      </c>
      <c r="T22" s="301">
        <v>138.50700999999998</v>
      </c>
      <c r="U22" s="301">
        <v>138.38017999999997</v>
      </c>
      <c r="V22" s="301">
        <v>139.94927</v>
      </c>
      <c r="W22" s="301">
        <v>141.14307</v>
      </c>
      <c r="X22" s="301">
        <v>139.62742</v>
      </c>
      <c r="Y22" s="301">
        <v>140.63087</v>
      </c>
      <c r="Z22" s="301">
        <v>138.67855999999998</v>
      </c>
      <c r="AA22" s="301">
        <v>142.41762</v>
      </c>
      <c r="AB22" s="301">
        <v>142.69385</v>
      </c>
      <c r="AC22" s="301">
        <v>142.60416</v>
      </c>
      <c r="AD22" s="301">
        <v>144.03855</v>
      </c>
      <c r="AE22" s="301">
        <v>143.4800733333333</v>
      </c>
      <c r="AF22" s="301">
        <v>146.62721666666664</v>
      </c>
      <c r="AG22" s="301">
        <v>150.43052888888886</v>
      </c>
      <c r="AH22" s="301">
        <f>AH12+AH14+AH16+AH18+AH20</f>
        <v>148.58800000000002</v>
      </c>
      <c r="AI22" s="301">
        <f>AI12+AI14+AI16+AI18+AI20</f>
        <v>145.139</v>
      </c>
      <c r="AJ22" s="313">
        <f>AJ12+AJ14+AJ16+AJ18+AJ20</f>
        <v>146.102</v>
      </c>
    </row>
    <row r="23" s="306" customFormat="1" ht="14.25">
      <c r="A23" s="306" t="s">
        <v>382</v>
      </c>
    </row>
    <row r="24" s="307" customFormat="1" ht="12"/>
    <row r="25" spans="1:3" s="310" customFormat="1" ht="14.25">
      <c r="A25" s="308" t="s">
        <v>787</v>
      </c>
      <c r="B25" s="309"/>
      <c r="C25" s="309"/>
    </row>
    <row r="26" spans="1:3" s="310" customFormat="1" ht="14.25">
      <c r="A26" s="308" t="s">
        <v>789</v>
      </c>
      <c r="B26" s="309"/>
      <c r="C26" s="309"/>
    </row>
    <row r="57" spans="15:36" ht="12">
      <c r="O57" s="311"/>
      <c r="P57" s="311"/>
      <c r="Q57" s="311"/>
      <c r="R57" s="311"/>
      <c r="S57" s="311"/>
      <c r="T57" s="311"/>
      <c r="U57" s="311"/>
      <c r="V57" s="311"/>
      <c r="W57" s="311"/>
      <c r="X57" s="311"/>
      <c r="Y57" s="311"/>
      <c r="Z57" s="311"/>
      <c r="AA57" s="311"/>
      <c r="AB57" s="311"/>
      <c r="AC57" s="311"/>
      <c r="AD57" s="311"/>
      <c r="AE57" s="311"/>
      <c r="AF57" s="311"/>
      <c r="AG57" s="311"/>
      <c r="AH57" s="311"/>
      <c r="AI57" s="311"/>
      <c r="AJ57" s="311"/>
    </row>
    <row r="58" spans="15:36" ht="12">
      <c r="O58" s="311"/>
      <c r="P58" s="311"/>
      <c r="Q58" s="311"/>
      <c r="R58" s="311"/>
      <c r="S58" s="311"/>
      <c r="T58" s="311"/>
      <c r="U58" s="311"/>
      <c r="V58" s="311"/>
      <c r="W58" s="311"/>
      <c r="X58" s="311"/>
      <c r="Y58" s="311"/>
      <c r="Z58" s="311"/>
      <c r="AA58" s="311"/>
      <c r="AB58" s="311"/>
      <c r="AC58" s="311"/>
      <c r="AD58" s="311"/>
      <c r="AE58" s="311"/>
      <c r="AF58" s="311"/>
      <c r="AG58" s="311"/>
      <c r="AH58" s="311"/>
      <c r="AI58" s="311"/>
      <c r="AJ58" s="311"/>
    </row>
    <row r="59" spans="15:36" ht="12">
      <c r="O59" s="311"/>
      <c r="P59" s="311"/>
      <c r="Q59" s="311"/>
      <c r="R59" s="311"/>
      <c r="S59" s="311"/>
      <c r="T59" s="311"/>
      <c r="U59" s="311"/>
      <c r="V59" s="311"/>
      <c r="W59" s="311"/>
      <c r="X59" s="311"/>
      <c r="Y59" s="311"/>
      <c r="Z59" s="311"/>
      <c r="AA59" s="311"/>
      <c r="AB59" s="311"/>
      <c r="AC59" s="311"/>
      <c r="AD59" s="311"/>
      <c r="AE59" s="311"/>
      <c r="AF59" s="311"/>
      <c r="AG59" s="311"/>
      <c r="AH59" s="311"/>
      <c r="AI59" s="311"/>
      <c r="AJ59" s="311"/>
    </row>
    <row r="60" spans="15:36" ht="12">
      <c r="O60" s="311"/>
      <c r="P60" s="311"/>
      <c r="Q60" s="311"/>
      <c r="R60" s="311"/>
      <c r="S60" s="311"/>
      <c r="T60" s="311"/>
      <c r="U60" s="311"/>
      <c r="V60" s="311"/>
      <c r="W60" s="311"/>
      <c r="X60" s="311"/>
      <c r="Y60" s="311"/>
      <c r="Z60" s="311"/>
      <c r="AA60" s="311"/>
      <c r="AB60" s="311"/>
      <c r="AC60" s="311"/>
      <c r="AD60" s="311"/>
      <c r="AE60" s="311"/>
      <c r="AF60" s="311"/>
      <c r="AG60" s="311"/>
      <c r="AH60" s="311"/>
      <c r="AI60" s="311"/>
      <c r="AJ60" s="311"/>
    </row>
  </sheetData>
  <sheetProtection password="C1E7" sheet="1" objects="1" scenarios="1"/>
  <printOptions/>
  <pageMargins left="0.75" right="0.75" top="1" bottom="1" header="0.5" footer="0.5"/>
  <pageSetup horizontalDpi="600" verticalDpi="600" orientation="landscape" paperSize="9" scale="93" r:id="rId2"/>
  <colBreaks count="1" manualBreakCount="1">
    <brk id="21" min="7" max="25" man="1"/>
  </colBreaks>
  <drawing r:id="rId1"/>
</worksheet>
</file>

<file path=xl/worksheets/sheet14.xml><?xml version="1.0" encoding="utf-8"?>
<worksheet xmlns="http://schemas.openxmlformats.org/spreadsheetml/2006/main" xmlns:r="http://schemas.openxmlformats.org/officeDocument/2006/relationships">
  <sheetPr codeName="Blad3"/>
  <dimension ref="A8:AV38"/>
  <sheetViews>
    <sheetView zoomScale="75" zoomScaleNormal="75" workbookViewId="0" topLeftCell="A1">
      <pane xSplit="1" topLeftCell="B1" activePane="topRight" state="frozen"/>
      <selection pane="topLeft" activeCell="A1" sqref="A1"/>
      <selection pane="topRight" activeCell="B1" sqref="B1"/>
    </sheetView>
  </sheetViews>
  <sheetFormatPr defaultColWidth="9.140625" defaultRowHeight="12.75"/>
  <cols>
    <col min="1" max="1" width="33.8515625" style="312" customWidth="1"/>
    <col min="2" max="37" width="7.7109375" style="312" customWidth="1"/>
    <col min="38" max="16384" width="11.421875" style="312" customWidth="1"/>
  </cols>
  <sheetData>
    <row r="1" ht="12"/>
    <row r="2" ht="12"/>
    <row r="3" ht="12"/>
    <row r="4" ht="12"/>
    <row r="5" ht="12"/>
    <row r="8" s="296" customFormat="1" ht="15.75">
      <c r="A8" s="295" t="s">
        <v>62</v>
      </c>
    </row>
    <row r="9" s="295" customFormat="1" ht="15.75">
      <c r="A9" s="295" t="s">
        <v>647</v>
      </c>
    </row>
    <row r="10" s="295" customFormat="1" ht="15.75">
      <c r="A10" s="297" t="s">
        <v>648</v>
      </c>
    </row>
    <row r="11" spans="2:36" s="314" customFormat="1" ht="15.75">
      <c r="B11" s="300">
        <v>1970</v>
      </c>
      <c r="C11" s="300">
        <v>1971</v>
      </c>
      <c r="D11" s="300">
        <v>1972</v>
      </c>
      <c r="E11" s="300">
        <v>1973</v>
      </c>
      <c r="F11" s="300">
        <v>1974</v>
      </c>
      <c r="G11" s="300">
        <v>1975</v>
      </c>
      <c r="H11" s="300">
        <v>1976</v>
      </c>
      <c r="I11" s="300">
        <v>1977</v>
      </c>
      <c r="J11" s="300">
        <v>1978</v>
      </c>
      <c r="K11" s="300">
        <v>1979</v>
      </c>
      <c r="L11" s="300">
        <v>1980</v>
      </c>
      <c r="M11" s="300">
        <v>1981</v>
      </c>
      <c r="N11" s="300">
        <v>1982</v>
      </c>
      <c r="O11" s="300">
        <v>1983</v>
      </c>
      <c r="P11" s="300">
        <v>1984</v>
      </c>
      <c r="Q11" s="300">
        <v>1985</v>
      </c>
      <c r="R11" s="300">
        <v>1986</v>
      </c>
      <c r="S11" s="300">
        <v>1987</v>
      </c>
      <c r="T11" s="300">
        <v>1988</v>
      </c>
      <c r="U11" s="300">
        <v>1989</v>
      </c>
      <c r="V11" s="300">
        <v>1990</v>
      </c>
      <c r="W11" s="300">
        <v>1991</v>
      </c>
      <c r="X11" s="300">
        <v>1992</v>
      </c>
      <c r="Y11" s="300">
        <v>1993</v>
      </c>
      <c r="Z11" s="300">
        <v>1994</v>
      </c>
      <c r="AA11" s="300">
        <v>1995</v>
      </c>
      <c r="AB11" s="300">
        <v>1996</v>
      </c>
      <c r="AC11" s="300">
        <v>1997</v>
      </c>
      <c r="AD11" s="300">
        <v>1998</v>
      </c>
      <c r="AE11" s="300">
        <v>1999</v>
      </c>
      <c r="AF11" s="300">
        <v>2000</v>
      </c>
      <c r="AG11" s="300">
        <v>2001</v>
      </c>
      <c r="AH11" s="300">
        <v>2002</v>
      </c>
      <c r="AI11" s="300">
        <v>2003</v>
      </c>
      <c r="AJ11" s="300">
        <v>2004</v>
      </c>
    </row>
    <row r="12" spans="1:36" s="315" customFormat="1" ht="18">
      <c r="A12" s="315" t="s">
        <v>642</v>
      </c>
      <c r="B12" s="315">
        <v>40.9</v>
      </c>
      <c r="C12" s="315">
        <v>51.4</v>
      </c>
      <c r="D12" s="315">
        <v>53.1</v>
      </c>
      <c r="E12" s="315">
        <v>59.2</v>
      </c>
      <c r="F12" s="315">
        <v>56.6</v>
      </c>
      <c r="G12" s="315">
        <v>57</v>
      </c>
      <c r="H12" s="315">
        <v>54.2</v>
      </c>
      <c r="I12" s="315">
        <v>52.8</v>
      </c>
      <c r="J12" s="315">
        <v>57.1</v>
      </c>
      <c r="K12" s="315">
        <v>60.3</v>
      </c>
      <c r="L12" s="315">
        <v>58</v>
      </c>
      <c r="M12" s="315">
        <v>58.8</v>
      </c>
      <c r="N12" s="315">
        <v>54.1</v>
      </c>
      <c r="O12" s="316">
        <v>62.575</v>
      </c>
      <c r="P12" s="316">
        <v>66.859</v>
      </c>
      <c r="Q12" s="316">
        <v>69.836</v>
      </c>
      <c r="R12" s="316">
        <v>59.891</v>
      </c>
      <c r="S12" s="316">
        <v>70.696</v>
      </c>
      <c r="T12" s="316">
        <v>68.763</v>
      </c>
      <c r="U12" s="316">
        <v>70.839</v>
      </c>
      <c r="V12" s="316">
        <v>71.449</v>
      </c>
      <c r="W12" s="316">
        <v>62.266</v>
      </c>
      <c r="X12" s="316">
        <v>73.298</v>
      </c>
      <c r="Y12" s="316">
        <v>73.618</v>
      </c>
      <c r="Z12" s="316">
        <v>58.299</v>
      </c>
      <c r="AA12" s="316">
        <v>67.326</v>
      </c>
      <c r="AB12" s="316">
        <v>51.228</v>
      </c>
      <c r="AC12" s="316">
        <v>68.227</v>
      </c>
      <c r="AD12" s="316">
        <v>73.829</v>
      </c>
      <c r="AE12" s="316">
        <v>70.862</v>
      </c>
      <c r="AF12" s="316">
        <v>77.848</v>
      </c>
      <c r="AG12" s="316">
        <v>78.418</v>
      </c>
      <c r="AH12" s="316">
        <v>65.811</v>
      </c>
      <c r="AI12" s="316">
        <v>53.018</v>
      </c>
      <c r="AJ12" s="318">
        <v>59.476</v>
      </c>
    </row>
    <row r="13" spans="1:36" s="304" customFormat="1" ht="16.5">
      <c r="A13" s="304" t="s">
        <v>644</v>
      </c>
      <c r="AG13" s="303"/>
      <c r="AH13" s="303"/>
      <c r="AI13" s="303"/>
      <c r="AJ13" s="303"/>
    </row>
    <row r="14" spans="1:36" s="302" customFormat="1" ht="15">
      <c r="A14" s="302" t="s">
        <v>645</v>
      </c>
      <c r="O14" s="301">
        <v>0</v>
      </c>
      <c r="P14" s="301">
        <v>0</v>
      </c>
      <c r="Q14" s="301">
        <v>0</v>
      </c>
      <c r="R14" s="301">
        <v>0</v>
      </c>
      <c r="S14" s="301">
        <v>0</v>
      </c>
      <c r="T14" s="301">
        <v>0</v>
      </c>
      <c r="U14" s="301">
        <v>0</v>
      </c>
      <c r="V14" s="301">
        <v>0</v>
      </c>
      <c r="W14" s="301">
        <v>0</v>
      </c>
      <c r="X14" s="301">
        <v>0</v>
      </c>
      <c r="Y14" s="301">
        <v>0</v>
      </c>
      <c r="Z14" s="301">
        <v>0</v>
      </c>
      <c r="AA14" s="301">
        <v>0</v>
      </c>
      <c r="AB14" s="301">
        <v>0</v>
      </c>
      <c r="AC14" s="301">
        <v>0.203</v>
      </c>
      <c r="AD14" s="301">
        <v>0.308</v>
      </c>
      <c r="AE14" s="301">
        <v>0.358</v>
      </c>
      <c r="AF14" s="301">
        <v>0.457</v>
      </c>
      <c r="AG14" s="301">
        <v>0.482</v>
      </c>
      <c r="AH14" s="301">
        <v>0.608</v>
      </c>
      <c r="AI14" s="301">
        <v>0.631</v>
      </c>
      <c r="AJ14" s="301">
        <v>0.763</v>
      </c>
    </row>
    <row r="15" spans="1:36" s="304" customFormat="1" ht="14.25">
      <c r="A15" s="304" t="s">
        <v>383</v>
      </c>
      <c r="AG15" s="303"/>
      <c r="AH15" s="303"/>
      <c r="AI15" s="303"/>
      <c r="AJ15" s="303"/>
    </row>
    <row r="16" spans="1:36" s="302" customFormat="1" ht="15">
      <c r="A16" s="302" t="s">
        <v>384</v>
      </c>
      <c r="B16" s="302">
        <v>0</v>
      </c>
      <c r="C16" s="302">
        <v>0.1</v>
      </c>
      <c r="D16" s="302">
        <v>1.4</v>
      </c>
      <c r="E16" s="302">
        <v>2</v>
      </c>
      <c r="F16" s="302">
        <v>1.9</v>
      </c>
      <c r="G16" s="302">
        <v>11.4</v>
      </c>
      <c r="H16" s="302">
        <v>15.2</v>
      </c>
      <c r="I16" s="302">
        <v>19</v>
      </c>
      <c r="J16" s="302">
        <v>22.7</v>
      </c>
      <c r="K16" s="302">
        <v>20.1</v>
      </c>
      <c r="L16" s="302">
        <v>25.3</v>
      </c>
      <c r="M16" s="302">
        <v>36</v>
      </c>
      <c r="N16" s="302">
        <v>37.3</v>
      </c>
      <c r="O16" s="301">
        <v>39.056</v>
      </c>
      <c r="P16" s="301">
        <v>48.51</v>
      </c>
      <c r="Q16" s="301">
        <v>55.812</v>
      </c>
      <c r="R16" s="301">
        <v>66.884</v>
      </c>
      <c r="S16" s="301">
        <v>64.341</v>
      </c>
      <c r="T16" s="301">
        <v>66.274</v>
      </c>
      <c r="U16" s="301">
        <v>62.687</v>
      </c>
      <c r="V16" s="301">
        <v>65.225</v>
      </c>
      <c r="W16" s="301">
        <v>73.484</v>
      </c>
      <c r="X16" s="301">
        <v>60.774</v>
      </c>
      <c r="Y16" s="301">
        <v>58.76</v>
      </c>
      <c r="Z16" s="301">
        <v>70.086</v>
      </c>
      <c r="AA16" s="301">
        <v>66.978</v>
      </c>
      <c r="AB16" s="301">
        <v>71.362</v>
      </c>
      <c r="AC16" s="301">
        <v>66.914</v>
      </c>
      <c r="AD16" s="301">
        <v>70.501</v>
      </c>
      <c r="AE16" s="301">
        <v>70.2</v>
      </c>
      <c r="AF16" s="301">
        <v>54.772</v>
      </c>
      <c r="AG16" s="301">
        <v>69.211</v>
      </c>
      <c r="AH16" s="301">
        <v>65.55</v>
      </c>
      <c r="AI16" s="301">
        <v>65.454</v>
      </c>
      <c r="AJ16" s="301">
        <v>75.039</v>
      </c>
    </row>
    <row r="17" spans="1:36" s="304" customFormat="1" ht="14.25">
      <c r="A17" s="304" t="s">
        <v>385</v>
      </c>
      <c r="AG17" s="303"/>
      <c r="AH17" s="303"/>
      <c r="AI17" s="303"/>
      <c r="AJ17" s="303"/>
    </row>
    <row r="18" spans="1:36" s="302" customFormat="1" ht="15">
      <c r="A18" s="302" t="s">
        <v>386</v>
      </c>
      <c r="B18" s="302">
        <v>3.1</v>
      </c>
      <c r="C18" s="302">
        <v>2.8</v>
      </c>
      <c r="D18" s="302">
        <v>3</v>
      </c>
      <c r="E18" s="302">
        <v>3.6</v>
      </c>
      <c r="F18" s="302">
        <v>3.8</v>
      </c>
      <c r="G18" s="302">
        <v>3.3</v>
      </c>
      <c r="H18" s="302">
        <v>3.3</v>
      </c>
      <c r="I18" s="302">
        <v>3.4</v>
      </c>
      <c r="J18" s="302">
        <v>4</v>
      </c>
      <c r="K18" s="302">
        <v>4.3</v>
      </c>
      <c r="L18" s="302">
        <v>4</v>
      </c>
      <c r="M18" s="302">
        <v>2.6</v>
      </c>
      <c r="N18" s="302">
        <v>2.4</v>
      </c>
      <c r="O18" s="301">
        <v>2.42</v>
      </c>
      <c r="P18" s="301">
        <v>2.482</v>
      </c>
      <c r="Q18" s="301">
        <v>2.41</v>
      </c>
      <c r="R18" s="301">
        <v>2.807</v>
      </c>
      <c r="S18" s="301">
        <v>2.761</v>
      </c>
      <c r="T18" s="301">
        <v>2.871</v>
      </c>
      <c r="U18" s="301">
        <v>2.813</v>
      </c>
      <c r="V18" s="301">
        <v>2.585</v>
      </c>
      <c r="W18" s="301">
        <v>2.905</v>
      </c>
      <c r="X18" s="301">
        <v>3.089</v>
      </c>
      <c r="Y18" s="301">
        <v>3.533</v>
      </c>
      <c r="Z18" s="301">
        <v>3.831</v>
      </c>
      <c r="AA18" s="301">
        <v>3.845</v>
      </c>
      <c r="AB18" s="301">
        <v>4.029</v>
      </c>
      <c r="AC18" s="301">
        <v>4.22</v>
      </c>
      <c r="AD18" s="301">
        <v>4.002</v>
      </c>
      <c r="AE18" s="301">
        <v>3.886</v>
      </c>
      <c r="AF18" s="301">
        <v>4.15</v>
      </c>
      <c r="AG18" s="301">
        <v>3.918</v>
      </c>
      <c r="AH18" s="301">
        <v>4.551</v>
      </c>
      <c r="AI18" s="301">
        <v>4.729</v>
      </c>
      <c r="AJ18" s="301">
        <v>5.412</v>
      </c>
    </row>
    <row r="19" spans="1:36" s="304" customFormat="1" ht="14.25">
      <c r="A19" s="304" t="s">
        <v>387</v>
      </c>
      <c r="AG19" s="303"/>
      <c r="AH19" s="303"/>
      <c r="AI19" s="303"/>
      <c r="AJ19" s="303"/>
    </row>
    <row r="20" spans="1:36" s="302" customFormat="1" ht="15">
      <c r="A20" s="302" t="s">
        <v>388</v>
      </c>
      <c r="B20" s="302">
        <v>2.4</v>
      </c>
      <c r="C20" s="302">
        <v>2.4</v>
      </c>
      <c r="D20" s="302">
        <v>2.5</v>
      </c>
      <c r="E20" s="302">
        <v>2.7</v>
      </c>
      <c r="F20" s="302">
        <v>3.1</v>
      </c>
      <c r="G20" s="302">
        <v>3.3</v>
      </c>
      <c r="H20" s="302">
        <v>3.9</v>
      </c>
      <c r="I20" s="302">
        <v>4.6</v>
      </c>
      <c r="J20" s="302">
        <v>5.2</v>
      </c>
      <c r="K20" s="302">
        <v>5</v>
      </c>
      <c r="L20" s="302">
        <v>5.6</v>
      </c>
      <c r="M20" s="302">
        <v>2.2</v>
      </c>
      <c r="N20" s="302">
        <v>2.6</v>
      </c>
      <c r="O20" s="301">
        <v>1.4741099999999998</v>
      </c>
      <c r="P20" s="301">
        <v>1.68069</v>
      </c>
      <c r="Q20" s="301">
        <v>3.68433</v>
      </c>
      <c r="R20" s="301">
        <v>3.6445</v>
      </c>
      <c r="S20" s="301">
        <v>3.37567</v>
      </c>
      <c r="T20" s="301">
        <v>2.9420100000000002</v>
      </c>
      <c r="U20" s="301">
        <v>2.41918</v>
      </c>
      <c r="V20" s="301">
        <v>2.41627</v>
      </c>
      <c r="W20" s="301">
        <v>3.71607</v>
      </c>
      <c r="X20" s="301">
        <v>4.25442</v>
      </c>
      <c r="Y20" s="301">
        <v>5.01587</v>
      </c>
      <c r="Z20" s="301">
        <v>5.866560000000001</v>
      </c>
      <c r="AA20" s="301">
        <v>5.76762</v>
      </c>
      <c r="AB20" s="301">
        <v>7.085850000000001</v>
      </c>
      <c r="AC20" s="301">
        <v>5.55616</v>
      </c>
      <c r="AD20" s="301">
        <v>6.02855</v>
      </c>
      <c r="AE20" s="301">
        <v>5.61824</v>
      </c>
      <c r="AF20" s="301">
        <v>4.67055</v>
      </c>
      <c r="AG20" s="301">
        <v>5.63764</v>
      </c>
      <c r="AH20" s="301">
        <v>6.27202</v>
      </c>
      <c r="AI20" s="301">
        <v>7.87931</v>
      </c>
      <c r="AJ20" s="301">
        <v>7.48646</v>
      </c>
    </row>
    <row r="21" spans="1:36" s="304" customFormat="1" ht="14.25">
      <c r="A21" s="304" t="s">
        <v>389</v>
      </c>
      <c r="AG21" s="303"/>
      <c r="AH21" s="303"/>
      <c r="AI21" s="303"/>
      <c r="AJ21" s="303"/>
    </row>
    <row r="22" spans="1:36" s="302" customFormat="1" ht="15">
      <c r="A22" s="302" t="s">
        <v>390</v>
      </c>
      <c r="B22" s="302">
        <v>12</v>
      </c>
      <c r="C22" s="302">
        <v>8.4</v>
      </c>
      <c r="D22" s="302">
        <v>10</v>
      </c>
      <c r="E22" s="302">
        <v>8.9</v>
      </c>
      <c r="F22" s="302">
        <v>8.1</v>
      </c>
      <c r="G22" s="302">
        <v>3.5</v>
      </c>
      <c r="H22" s="302">
        <v>7.3</v>
      </c>
      <c r="I22" s="302">
        <v>7.5</v>
      </c>
      <c r="J22" s="302">
        <v>1.1</v>
      </c>
      <c r="K22" s="302">
        <v>2.6</v>
      </c>
      <c r="L22" s="302">
        <v>0.9</v>
      </c>
      <c r="M22" s="302">
        <v>0.3</v>
      </c>
      <c r="N22" s="302">
        <v>0.2</v>
      </c>
      <c r="O22" s="301">
        <v>0.096</v>
      </c>
      <c r="P22" s="301">
        <v>0.02</v>
      </c>
      <c r="Q22" s="301">
        <v>0.545</v>
      </c>
      <c r="R22" s="301">
        <v>0.416</v>
      </c>
      <c r="S22" s="301">
        <v>0.282</v>
      </c>
      <c r="T22" s="301">
        <v>0.224</v>
      </c>
      <c r="U22" s="301">
        <v>0.029</v>
      </c>
      <c r="V22" s="301">
        <v>0.022</v>
      </c>
      <c r="W22" s="301">
        <v>0.017</v>
      </c>
      <c r="X22" s="301">
        <v>0.295</v>
      </c>
      <c r="Y22" s="301">
        <v>0.176</v>
      </c>
      <c r="Z22" s="301">
        <v>0.243</v>
      </c>
      <c r="AA22" s="301">
        <v>0.138</v>
      </c>
      <c r="AB22" s="301">
        <v>2.842</v>
      </c>
      <c r="AC22" s="301">
        <v>0.187</v>
      </c>
      <c r="AD22" s="301">
        <v>0.049</v>
      </c>
      <c r="AE22" s="301">
        <v>0.03</v>
      </c>
      <c r="AF22" s="301">
        <v>0.029</v>
      </c>
      <c r="AG22" s="301">
        <v>0.031</v>
      </c>
      <c r="AH22" s="301">
        <v>0.412</v>
      </c>
      <c r="AI22" s="301">
        <v>0.499</v>
      </c>
      <c r="AJ22" s="301">
        <v>0.029</v>
      </c>
    </row>
    <row r="23" spans="1:36" s="304" customFormat="1" ht="14.25">
      <c r="A23" s="304" t="s">
        <v>391</v>
      </c>
      <c r="AG23" s="303"/>
      <c r="AH23" s="303"/>
      <c r="AI23" s="303"/>
      <c r="AJ23" s="303"/>
    </row>
    <row r="24" spans="1:36" s="302" customFormat="1" ht="15">
      <c r="A24" s="302" t="s">
        <v>392</v>
      </c>
      <c r="B24" s="302">
        <v>0.7</v>
      </c>
      <c r="C24" s="302">
        <v>0</v>
      </c>
      <c r="D24" s="302">
        <v>0.1</v>
      </c>
      <c r="E24" s="302">
        <v>0.1</v>
      </c>
      <c r="F24" s="302">
        <v>0</v>
      </c>
      <c r="G24" s="302">
        <v>0.1</v>
      </c>
      <c r="H24" s="302">
        <v>0.1</v>
      </c>
      <c r="I24" s="302">
        <v>0.1</v>
      </c>
      <c r="J24" s="302">
        <v>0.1</v>
      </c>
      <c r="K24" s="302">
        <v>0.2</v>
      </c>
      <c r="L24" s="302">
        <v>0.2</v>
      </c>
      <c r="M24" s="302">
        <v>0.1</v>
      </c>
      <c r="N24" s="302">
        <v>0.1</v>
      </c>
      <c r="O24" s="301">
        <v>0.104</v>
      </c>
      <c r="P24" s="301">
        <v>0.023</v>
      </c>
      <c r="Q24" s="301">
        <v>0.027</v>
      </c>
      <c r="R24" s="301">
        <v>0.043</v>
      </c>
      <c r="S24" s="301">
        <v>0.065</v>
      </c>
      <c r="T24" s="301">
        <v>0.05</v>
      </c>
      <c r="U24" s="301">
        <v>0.069</v>
      </c>
      <c r="V24" s="301">
        <v>0.031</v>
      </c>
      <c r="W24" s="301">
        <v>0.051</v>
      </c>
      <c r="X24" s="301">
        <v>0.084</v>
      </c>
      <c r="Y24" s="301">
        <v>0.131</v>
      </c>
      <c r="Z24" s="301">
        <v>0.135</v>
      </c>
      <c r="AA24" s="301">
        <v>0.089</v>
      </c>
      <c r="AB24" s="301">
        <v>0.008</v>
      </c>
      <c r="AC24" s="301">
        <v>0.005</v>
      </c>
      <c r="AD24" s="301">
        <v>0.003</v>
      </c>
      <c r="AE24" s="301">
        <v>0.008</v>
      </c>
      <c r="AF24" s="301">
        <v>0.024</v>
      </c>
      <c r="AG24" s="301">
        <v>0.024</v>
      </c>
      <c r="AH24" s="301">
        <v>0.03</v>
      </c>
      <c r="AI24" s="301">
        <v>0.101</v>
      </c>
      <c r="AJ24" s="301">
        <v>0</v>
      </c>
    </row>
    <row r="25" spans="1:36" s="304" customFormat="1" ht="14.25">
      <c r="A25" s="304" t="s">
        <v>393</v>
      </c>
      <c r="AG25" s="303"/>
      <c r="AH25" s="303"/>
      <c r="AI25" s="303"/>
      <c r="AJ25" s="303"/>
    </row>
    <row r="26" spans="1:36" s="315" customFormat="1" ht="15">
      <c r="A26" s="315" t="s">
        <v>394</v>
      </c>
      <c r="B26" s="315">
        <v>59.1</v>
      </c>
      <c r="C26" s="315">
        <v>65.1</v>
      </c>
      <c r="D26" s="315">
        <v>70.1</v>
      </c>
      <c r="E26" s="315">
        <v>76.4</v>
      </c>
      <c r="F26" s="315">
        <v>73.5</v>
      </c>
      <c r="G26" s="315">
        <v>78.6</v>
      </c>
      <c r="H26" s="315">
        <v>84.1</v>
      </c>
      <c r="I26" s="315">
        <v>87.4</v>
      </c>
      <c r="J26" s="315">
        <v>90.3</v>
      </c>
      <c r="K26" s="315">
        <v>92.4</v>
      </c>
      <c r="L26" s="315">
        <v>94</v>
      </c>
      <c r="M26" s="315">
        <v>100.1</v>
      </c>
      <c r="N26" s="315">
        <v>96.7</v>
      </c>
      <c r="O26" s="316">
        <v>105.72511</v>
      </c>
      <c r="P26" s="316">
        <v>119.57468999999999</v>
      </c>
      <c r="Q26" s="316">
        <v>132.31432999999996</v>
      </c>
      <c r="R26" s="316">
        <v>133.6855</v>
      </c>
      <c r="S26" s="316">
        <v>141.52067</v>
      </c>
      <c r="T26" s="316">
        <v>141.12401000000003</v>
      </c>
      <c r="U26" s="316">
        <v>138.85618</v>
      </c>
      <c r="V26" s="316">
        <v>141.72826999999998</v>
      </c>
      <c r="W26" s="316">
        <v>142.43907</v>
      </c>
      <c r="X26" s="316">
        <v>141.79442</v>
      </c>
      <c r="Y26" s="316">
        <v>141.23386999999997</v>
      </c>
      <c r="Z26" s="316">
        <v>138.46055999999996</v>
      </c>
      <c r="AA26" s="316">
        <v>144.14361999999997</v>
      </c>
      <c r="AB26" s="316">
        <v>136.55485000000002</v>
      </c>
      <c r="AC26" s="316">
        <v>145.31216</v>
      </c>
      <c r="AD26" s="316">
        <v>154.72055</v>
      </c>
      <c r="AE26" s="316">
        <v>150.96224</v>
      </c>
      <c r="AF26" s="316">
        <v>141.95055</v>
      </c>
      <c r="AG26" s="316">
        <v>157.72164</v>
      </c>
      <c r="AH26" s="316">
        <f>AH12+AH14+AH16+AH18+AH20+AH22+AH24</f>
        <v>143.23402</v>
      </c>
      <c r="AI26" s="316">
        <f>AI12+AI14+AI16+AI18+AI20+AI22+AI24</f>
        <v>132.31131</v>
      </c>
      <c r="AJ26" s="316">
        <f>AJ12+AJ14+AJ16+AJ18+AJ20+AJ22+AJ24</f>
        <v>148.20546</v>
      </c>
    </row>
    <row r="27" spans="1:35" s="306" customFormat="1" ht="14.25">
      <c r="A27" s="306" t="s">
        <v>395</v>
      </c>
      <c r="AG27" s="305"/>
      <c r="AH27" s="305"/>
      <c r="AI27" s="305"/>
    </row>
    <row r="28" spans="1:36" s="302" customFormat="1" ht="15">
      <c r="A28" s="302" t="s">
        <v>396</v>
      </c>
      <c r="B28" s="302">
        <v>4.3</v>
      </c>
      <c r="C28" s="302">
        <v>1.9</v>
      </c>
      <c r="D28" s="302">
        <v>1.6</v>
      </c>
      <c r="E28" s="302">
        <v>1.1</v>
      </c>
      <c r="F28" s="302">
        <v>3.3</v>
      </c>
      <c r="G28" s="302">
        <v>1.3</v>
      </c>
      <c r="H28" s="302">
        <v>2.5</v>
      </c>
      <c r="I28" s="302">
        <v>-1.4</v>
      </c>
      <c r="J28" s="302">
        <v>-0.5</v>
      </c>
      <c r="K28" s="302">
        <v>1.9</v>
      </c>
      <c r="L28" s="302">
        <v>0.5</v>
      </c>
      <c r="M28" s="302">
        <v>-2.6</v>
      </c>
      <c r="N28" s="302">
        <v>3.5</v>
      </c>
      <c r="O28" s="301">
        <v>4.936</v>
      </c>
      <c r="P28" s="301">
        <v>0.386</v>
      </c>
      <c r="Q28" s="301">
        <v>-1.509</v>
      </c>
      <c r="R28" s="301">
        <v>-4.659</v>
      </c>
      <c r="S28" s="301">
        <v>-4.17</v>
      </c>
      <c r="T28" s="301">
        <v>-2.607</v>
      </c>
      <c r="U28" s="301">
        <v>-0.473</v>
      </c>
      <c r="V28" s="301">
        <v>-1.768</v>
      </c>
      <c r="W28" s="301">
        <v>-1.294</v>
      </c>
      <c r="X28" s="301">
        <v>-2.156</v>
      </c>
      <c r="Y28" s="301">
        <v>-0.586</v>
      </c>
      <c r="Z28" s="301">
        <v>0.261</v>
      </c>
      <c r="AA28" s="301">
        <v>-1.714</v>
      </c>
      <c r="AB28" s="301">
        <v>6.139</v>
      </c>
      <c r="AC28" s="301">
        <v>-2.708</v>
      </c>
      <c r="AD28" s="301">
        <v>-10.697</v>
      </c>
      <c r="AE28" s="301">
        <v>-7.482</v>
      </c>
      <c r="AF28" s="301">
        <v>4.677</v>
      </c>
      <c r="AG28" s="301">
        <v>-7.29</v>
      </c>
      <c r="AH28" s="301">
        <v>5.356</v>
      </c>
      <c r="AI28" s="301">
        <v>12.829</v>
      </c>
      <c r="AJ28" s="319">
        <v>-2.104</v>
      </c>
    </row>
    <row r="29" spans="1:33" s="306" customFormat="1" ht="14.25">
      <c r="A29" s="306" t="s">
        <v>396</v>
      </c>
      <c r="AG29" s="305"/>
    </row>
    <row r="30" spans="1:48" s="296" customFormat="1" ht="15">
      <c r="A30" s="317"/>
      <c r="B30" s="317"/>
      <c r="C30" s="317"/>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row>
    <row r="31" spans="1:48" s="310" customFormat="1" ht="14.25">
      <c r="A31" s="308"/>
      <c r="B31" s="309"/>
      <c r="C31" s="309"/>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row>
    <row r="32" spans="1:48" s="310" customFormat="1" ht="14.25">
      <c r="A32" s="308" t="s">
        <v>643</v>
      </c>
      <c r="B32" s="309"/>
      <c r="C32" s="309"/>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row>
    <row r="33" spans="1:48" s="310" customFormat="1" ht="14.25">
      <c r="A33" s="308" t="s">
        <v>787</v>
      </c>
      <c r="B33" s="309"/>
      <c r="C33" s="309"/>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row>
    <row r="34" spans="1:48" s="310" customFormat="1" ht="14.25">
      <c r="A34" s="308"/>
      <c r="B34" s="309"/>
      <c r="C34" s="309"/>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row>
    <row r="35" spans="1:48" s="310" customFormat="1" ht="14.25">
      <c r="A35" s="308" t="s">
        <v>646</v>
      </c>
      <c r="B35" s="309"/>
      <c r="C35" s="309"/>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row>
    <row r="36" ht="12.75">
      <c r="A36" s="308" t="s">
        <v>789</v>
      </c>
    </row>
    <row r="38" spans="2:5" ht="14.25">
      <c r="B38" s="309"/>
      <c r="C38" s="309"/>
      <c r="D38" s="310"/>
      <c r="E38" s="310"/>
    </row>
  </sheetData>
  <sheetProtection password="C1E7" sheet="1" objects="1" scenarios="1"/>
  <printOptions/>
  <pageMargins left="0.75" right="0.75" top="1" bottom="1" header="0.5" footer="0.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codeName="Blad7">
    <pageSetUpPr fitToPage="1"/>
  </sheetPr>
  <dimension ref="A8:AR28"/>
  <sheetViews>
    <sheetView zoomScale="75" zoomScaleNormal="75" workbookViewId="0" topLeftCell="A1">
      <pane xSplit="1" topLeftCell="B1" activePane="topRight" state="frozen"/>
      <selection pane="topLeft" activeCell="A1" sqref="A1"/>
      <selection pane="topRight" activeCell="B1" sqref="B1"/>
    </sheetView>
  </sheetViews>
  <sheetFormatPr defaultColWidth="9.140625" defaultRowHeight="12.75"/>
  <cols>
    <col min="1" max="1" width="33.8515625" style="312" customWidth="1"/>
    <col min="2" max="24" width="8.7109375" style="312" customWidth="1"/>
    <col min="25" max="16384" width="11.421875" style="312" customWidth="1"/>
  </cols>
  <sheetData>
    <row r="1" ht="12"/>
    <row r="2" ht="12"/>
    <row r="3" ht="12"/>
    <row r="4" ht="12"/>
    <row r="5" ht="12"/>
    <row r="8" s="296" customFormat="1" ht="15.75">
      <c r="A8" s="295" t="s">
        <v>63</v>
      </c>
    </row>
    <row r="9" s="295" customFormat="1" ht="15.75">
      <c r="A9" s="295" t="s">
        <v>465</v>
      </c>
    </row>
    <row r="10" s="295" customFormat="1" ht="15.75">
      <c r="A10" s="297" t="s">
        <v>466</v>
      </c>
    </row>
    <row r="11" spans="2:23" s="300" customFormat="1" ht="15.75">
      <c r="B11" s="300">
        <v>1983</v>
      </c>
      <c r="C11" s="300">
        <v>1984</v>
      </c>
      <c r="D11" s="300">
        <v>1985</v>
      </c>
      <c r="E11" s="300">
        <v>1986</v>
      </c>
      <c r="F11" s="300">
        <v>1987</v>
      </c>
      <c r="G11" s="300">
        <v>1988</v>
      </c>
      <c r="H11" s="300">
        <v>1989</v>
      </c>
      <c r="I11" s="300">
        <v>1990</v>
      </c>
      <c r="J11" s="300">
        <v>1991</v>
      </c>
      <c r="K11" s="300">
        <v>1992</v>
      </c>
      <c r="L11" s="300">
        <v>1993</v>
      </c>
      <c r="M11" s="300">
        <v>1994</v>
      </c>
      <c r="N11" s="300">
        <v>1995</v>
      </c>
      <c r="O11" s="300">
        <v>1996</v>
      </c>
      <c r="P11" s="300">
        <v>1997</v>
      </c>
      <c r="Q11" s="300">
        <v>1998</v>
      </c>
      <c r="R11" s="300">
        <v>1999</v>
      </c>
      <c r="S11" s="300">
        <v>2000</v>
      </c>
      <c r="T11" s="300">
        <v>2001</v>
      </c>
      <c r="U11" s="300">
        <v>2002</v>
      </c>
      <c r="V11" s="300">
        <v>2003</v>
      </c>
      <c r="W11" s="300">
        <v>2004</v>
      </c>
    </row>
    <row r="12" spans="1:44" s="315" customFormat="1" ht="15">
      <c r="A12" s="315" t="s">
        <v>365</v>
      </c>
      <c r="B12" s="320">
        <v>3536.6666666666665</v>
      </c>
      <c r="C12" s="320">
        <v>1938.611111111111</v>
      </c>
      <c r="D12" s="320">
        <v>4837.5</v>
      </c>
      <c r="E12" s="320">
        <v>4341.944444444444</v>
      </c>
      <c r="F12" s="320">
        <v>3745.277777777778</v>
      </c>
      <c r="G12" s="320">
        <v>2918.0555555555557</v>
      </c>
      <c r="H12" s="320">
        <v>1897.7777777777778</v>
      </c>
      <c r="I12" s="320">
        <v>1531.388888888889</v>
      </c>
      <c r="J12" s="320">
        <v>2754.722222222222</v>
      </c>
      <c r="K12" s="320">
        <v>3659.1666666666665</v>
      </c>
      <c r="L12" s="320">
        <v>4175.833333333333</v>
      </c>
      <c r="M12" s="320">
        <v>5915.555555555556</v>
      </c>
      <c r="N12" s="320">
        <v>5224.722222222222</v>
      </c>
      <c r="O12" s="320">
        <v>12665.555555555555</v>
      </c>
      <c r="P12" s="320">
        <v>5343.611111111111</v>
      </c>
      <c r="Q12" s="320">
        <v>4969.722222222222</v>
      </c>
      <c r="R12" s="320">
        <v>4208.055555555556</v>
      </c>
      <c r="S12" s="320">
        <v>3272.5</v>
      </c>
      <c r="T12" s="320">
        <v>3265.833333333333</v>
      </c>
      <c r="U12" s="324">
        <v>4404.166666666667</v>
      </c>
      <c r="V12" s="324">
        <v>6002.5</v>
      </c>
      <c r="W12" s="324">
        <v>2951.6666666666665</v>
      </c>
      <c r="X12" s="301"/>
      <c r="Y12" s="301"/>
      <c r="Z12" s="301"/>
      <c r="AA12" s="301"/>
      <c r="AB12" s="301"/>
      <c r="AC12" s="301"/>
      <c r="AD12" s="301"/>
      <c r="AE12" s="301"/>
      <c r="AF12" s="301"/>
      <c r="AG12" s="301"/>
      <c r="AH12" s="302"/>
      <c r="AI12" s="302"/>
      <c r="AJ12" s="302"/>
      <c r="AK12" s="302"/>
      <c r="AL12" s="302"/>
      <c r="AM12" s="302"/>
      <c r="AN12" s="302"/>
      <c r="AO12" s="302"/>
      <c r="AP12" s="302"/>
      <c r="AQ12" s="302"/>
      <c r="AR12" s="302"/>
    </row>
    <row r="13" spans="1:33" s="304" customFormat="1" ht="14.25">
      <c r="A13" s="304" t="s">
        <v>401</v>
      </c>
      <c r="B13" s="321"/>
      <c r="C13" s="321"/>
      <c r="D13" s="321"/>
      <c r="E13" s="321"/>
      <c r="F13" s="321"/>
      <c r="G13" s="321"/>
      <c r="H13" s="321"/>
      <c r="I13" s="321"/>
      <c r="J13" s="321"/>
      <c r="K13" s="321"/>
      <c r="L13" s="321"/>
      <c r="M13" s="321"/>
      <c r="N13" s="321"/>
      <c r="O13" s="321"/>
      <c r="P13" s="321"/>
      <c r="Q13" s="321"/>
      <c r="R13" s="321"/>
      <c r="S13" s="321"/>
      <c r="T13" s="321"/>
      <c r="U13" s="325"/>
      <c r="V13" s="325"/>
      <c r="W13" s="325"/>
      <c r="AG13" s="303"/>
    </row>
    <row r="14" spans="1:33" s="302" customFormat="1" ht="15">
      <c r="A14" s="302" t="s">
        <v>776</v>
      </c>
      <c r="B14" s="322">
        <v>93.05555555555556</v>
      </c>
      <c r="C14" s="322">
        <v>81.38888888888889</v>
      </c>
      <c r="D14" s="322">
        <v>81.38888888888889</v>
      </c>
      <c r="E14" s="322">
        <v>116.38888888888889</v>
      </c>
      <c r="F14" s="322">
        <v>221.11111111111111</v>
      </c>
      <c r="G14" s="322">
        <v>195.27777777777777</v>
      </c>
      <c r="H14" s="322">
        <v>383.88888888888886</v>
      </c>
      <c r="I14" s="322">
        <v>279.1666666666667</v>
      </c>
      <c r="J14" s="322">
        <v>233.61111111111111</v>
      </c>
      <c r="K14" s="322">
        <v>395.27777777777777</v>
      </c>
      <c r="L14" s="322">
        <v>334.44444444444446</v>
      </c>
      <c r="M14" s="322">
        <v>406.38888888888886</v>
      </c>
      <c r="N14" s="322">
        <v>406.38888888888886</v>
      </c>
      <c r="O14" s="322">
        <v>250.55555555555554</v>
      </c>
      <c r="P14" s="322">
        <v>276.38888888888886</v>
      </c>
      <c r="Q14" s="322">
        <v>250</v>
      </c>
      <c r="R14" s="322">
        <v>305.55555555555554</v>
      </c>
      <c r="S14" s="322">
        <v>323.3333333333333</v>
      </c>
      <c r="T14" s="323">
        <v>1.6666666666666665</v>
      </c>
      <c r="U14" s="324">
        <v>4.444444444444445</v>
      </c>
      <c r="V14" s="324">
        <v>0</v>
      </c>
      <c r="W14" s="324">
        <v>190</v>
      </c>
      <c r="X14" s="301"/>
      <c r="Y14" s="301"/>
      <c r="Z14" s="301"/>
      <c r="AA14" s="301"/>
      <c r="AB14" s="301"/>
      <c r="AC14" s="301"/>
      <c r="AD14" s="301"/>
      <c r="AE14" s="301"/>
      <c r="AF14" s="301"/>
      <c r="AG14" s="301"/>
    </row>
    <row r="15" spans="1:33" s="304" customFormat="1" ht="14.25">
      <c r="A15" s="304" t="s">
        <v>402</v>
      </c>
      <c r="B15" s="321"/>
      <c r="C15" s="321"/>
      <c r="D15" s="321"/>
      <c r="E15" s="321"/>
      <c r="F15" s="321"/>
      <c r="G15" s="321"/>
      <c r="H15" s="321"/>
      <c r="I15" s="321"/>
      <c r="J15" s="321"/>
      <c r="K15" s="321"/>
      <c r="L15" s="321"/>
      <c r="M15" s="321"/>
      <c r="N15" s="321"/>
      <c r="O15" s="321"/>
      <c r="P15" s="321"/>
      <c r="Q15" s="321"/>
      <c r="R15" s="321"/>
      <c r="S15" s="321"/>
      <c r="T15" s="321"/>
      <c r="U15" s="325"/>
      <c r="V15" s="325"/>
      <c r="W15" s="325"/>
      <c r="AG15" s="303"/>
    </row>
    <row r="16" spans="1:33" s="302" customFormat="1" ht="15">
      <c r="A16" s="302" t="s">
        <v>768</v>
      </c>
      <c r="B16" s="322">
        <v>0</v>
      </c>
      <c r="C16" s="322">
        <v>0</v>
      </c>
      <c r="D16" s="322">
        <v>53.888888888888886</v>
      </c>
      <c r="E16" s="322">
        <v>86.38888888888889</v>
      </c>
      <c r="F16" s="322">
        <v>108.05555555555556</v>
      </c>
      <c r="G16" s="322">
        <v>399.44444444444446</v>
      </c>
      <c r="H16" s="322">
        <v>302.22222222222223</v>
      </c>
      <c r="I16" s="322">
        <v>464.44444444444446</v>
      </c>
      <c r="J16" s="322">
        <v>583.3333333333334</v>
      </c>
      <c r="K16" s="322">
        <v>842.5</v>
      </c>
      <c r="L16" s="322">
        <v>962.2222222222222</v>
      </c>
      <c r="M16" s="322">
        <v>884.4444444444445</v>
      </c>
      <c r="N16" s="322">
        <v>758.3333333333334</v>
      </c>
      <c r="O16" s="322">
        <v>651.3888888888889</v>
      </c>
      <c r="P16" s="322">
        <v>680.5555555555555</v>
      </c>
      <c r="Q16" s="322">
        <v>583.3333333333334</v>
      </c>
      <c r="R16" s="322">
        <v>543.0555555555555</v>
      </c>
      <c r="S16" s="322">
        <v>515</v>
      </c>
      <c r="T16" s="322">
        <v>440.55555555555554</v>
      </c>
      <c r="U16" s="324">
        <v>689.1666666666666</v>
      </c>
      <c r="V16" s="324">
        <v>802.7777777777777</v>
      </c>
      <c r="W16" s="324">
        <v>821.1111111111111</v>
      </c>
      <c r="X16" s="301"/>
      <c r="Y16" s="301"/>
      <c r="Z16" s="301"/>
      <c r="AA16" s="301"/>
      <c r="AB16" s="301"/>
      <c r="AC16" s="301"/>
      <c r="AD16" s="301"/>
      <c r="AE16" s="301"/>
      <c r="AF16" s="301"/>
      <c r="AG16" s="301"/>
    </row>
    <row r="17" spans="1:33" s="304" customFormat="1" ht="14.25">
      <c r="A17" s="304" t="s">
        <v>403</v>
      </c>
      <c r="B17" s="321"/>
      <c r="C17" s="321"/>
      <c r="D17" s="321"/>
      <c r="E17" s="321"/>
      <c r="F17" s="321"/>
      <c r="G17" s="321"/>
      <c r="H17" s="321"/>
      <c r="I17" s="321"/>
      <c r="J17" s="321"/>
      <c r="K17" s="321"/>
      <c r="L17" s="321"/>
      <c r="M17" s="321"/>
      <c r="N17" s="321"/>
      <c r="O17" s="321"/>
      <c r="P17" s="321"/>
      <c r="Q17" s="321"/>
      <c r="R17" s="321"/>
      <c r="S17" s="321"/>
      <c r="T17" s="321"/>
      <c r="U17" s="325"/>
      <c r="V17" s="325"/>
      <c r="W17" s="325"/>
      <c r="AG17" s="303"/>
    </row>
    <row r="18" spans="1:33" s="302" customFormat="1" ht="15">
      <c r="A18" s="302" t="s">
        <v>404</v>
      </c>
      <c r="B18" s="322">
        <v>1988.888888888889</v>
      </c>
      <c r="C18" s="322">
        <v>2616.9444444444443</v>
      </c>
      <c r="D18" s="322">
        <v>2291.111111111111</v>
      </c>
      <c r="E18" s="322">
        <v>2314.4444444444443</v>
      </c>
      <c r="F18" s="322">
        <v>2291.111111111111</v>
      </c>
      <c r="G18" s="322">
        <v>2372.5</v>
      </c>
      <c r="H18" s="322">
        <v>2605</v>
      </c>
      <c r="I18" s="322">
        <v>2453.8888888888887</v>
      </c>
      <c r="J18" s="322">
        <v>2495.5555555555557</v>
      </c>
      <c r="K18" s="322">
        <v>2966.111111111111</v>
      </c>
      <c r="L18" s="322">
        <v>3037.5</v>
      </c>
      <c r="M18" s="322">
        <v>3116.9444444444443</v>
      </c>
      <c r="N18" s="322">
        <v>3337.777777777778</v>
      </c>
      <c r="O18" s="322">
        <v>3349.4444444444443</v>
      </c>
      <c r="P18" s="322">
        <v>3907.5</v>
      </c>
      <c r="Q18" s="322">
        <v>3954.1666666666665</v>
      </c>
      <c r="R18" s="322">
        <v>3532.222222222222</v>
      </c>
      <c r="S18" s="322">
        <v>4912.5</v>
      </c>
      <c r="T18" s="322">
        <v>4868.055555555556</v>
      </c>
      <c r="U18" s="324">
        <v>5453.333333333333</v>
      </c>
      <c r="V18" s="324">
        <v>6764.444444444444</v>
      </c>
      <c r="W18" s="324">
        <v>10316.666666666666</v>
      </c>
      <c r="X18" s="301"/>
      <c r="Y18" s="301"/>
      <c r="Z18" s="301"/>
      <c r="AA18" s="301"/>
      <c r="AB18" s="301"/>
      <c r="AC18" s="301"/>
      <c r="AD18" s="301"/>
      <c r="AE18" s="301"/>
      <c r="AF18" s="301"/>
      <c r="AG18" s="301"/>
    </row>
    <row r="19" spans="1:33" s="304" customFormat="1" ht="14.25">
      <c r="A19" s="304" t="s">
        <v>405</v>
      </c>
      <c r="B19" s="321"/>
      <c r="C19" s="321"/>
      <c r="D19" s="321"/>
      <c r="E19" s="321"/>
      <c r="F19" s="321"/>
      <c r="G19" s="321"/>
      <c r="H19" s="321"/>
      <c r="I19" s="321"/>
      <c r="J19" s="321"/>
      <c r="K19" s="321"/>
      <c r="L19" s="321"/>
      <c r="M19" s="321"/>
      <c r="N19" s="321"/>
      <c r="O19" s="321"/>
      <c r="P19" s="321"/>
      <c r="Q19" s="321"/>
      <c r="R19" s="321"/>
      <c r="S19" s="321"/>
      <c r="T19" s="321"/>
      <c r="U19" s="325"/>
      <c r="V19" s="325"/>
      <c r="W19" s="325"/>
      <c r="AG19" s="303"/>
    </row>
    <row r="20" spans="1:33" s="302" customFormat="1" ht="15">
      <c r="A20" s="302" t="s">
        <v>406</v>
      </c>
      <c r="B20" s="322">
        <v>1394.1666666666667</v>
      </c>
      <c r="C20" s="322">
        <v>2085.8333333333335</v>
      </c>
      <c r="D20" s="322">
        <v>3430.5555555555557</v>
      </c>
      <c r="E20" s="322">
        <v>3326.6666666666665</v>
      </c>
      <c r="F20" s="322">
        <v>3226.6666666666665</v>
      </c>
      <c r="G20" s="322">
        <v>3279.722222222222</v>
      </c>
      <c r="H20" s="322">
        <v>2485.8333333333335</v>
      </c>
      <c r="I20" s="322">
        <v>2377.777777777778</v>
      </c>
      <c r="J20" s="322">
        <v>3213.333333333333</v>
      </c>
      <c r="K20" s="322">
        <v>3344.1666666666665</v>
      </c>
      <c r="L20" s="322">
        <v>3601.6666666666665</v>
      </c>
      <c r="M20" s="322">
        <v>4385.277777777777</v>
      </c>
      <c r="N20" s="322">
        <v>3757.777777777778</v>
      </c>
      <c r="O20" s="322">
        <v>7290.277777777777</v>
      </c>
      <c r="P20" s="322">
        <v>3695</v>
      </c>
      <c r="Q20" s="322">
        <v>4361.111111111111</v>
      </c>
      <c r="R20" s="322">
        <v>4316.666666666667</v>
      </c>
      <c r="S20" s="322">
        <v>3656.9444444444443</v>
      </c>
      <c r="T20" s="322">
        <v>4231.388888888889</v>
      </c>
      <c r="U20" s="324">
        <v>4953.055555555556</v>
      </c>
      <c r="V20" s="324">
        <v>6224.444444444444</v>
      </c>
      <c r="W20" s="324">
        <v>4149.166666666667</v>
      </c>
      <c r="X20" s="301"/>
      <c r="Y20" s="301"/>
      <c r="Z20" s="301"/>
      <c r="AA20" s="301"/>
      <c r="AB20" s="301"/>
      <c r="AC20" s="301"/>
      <c r="AD20" s="301"/>
      <c r="AE20" s="301"/>
      <c r="AF20" s="301"/>
      <c r="AG20" s="301"/>
    </row>
    <row r="21" spans="1:33" s="304" customFormat="1" ht="14.25">
      <c r="A21" s="304" t="s">
        <v>407</v>
      </c>
      <c r="B21" s="321"/>
      <c r="C21" s="321"/>
      <c r="D21" s="321"/>
      <c r="E21" s="321"/>
      <c r="F21" s="321"/>
      <c r="G21" s="321"/>
      <c r="H21" s="321"/>
      <c r="I21" s="321"/>
      <c r="J21" s="321"/>
      <c r="K21" s="321"/>
      <c r="L21" s="321"/>
      <c r="M21" s="321"/>
      <c r="N21" s="321"/>
      <c r="O21" s="321"/>
      <c r="P21" s="321"/>
      <c r="Q21" s="321"/>
      <c r="R21" s="321"/>
      <c r="S21" s="321"/>
      <c r="T21" s="321"/>
      <c r="U21" s="321"/>
      <c r="V21" s="321"/>
      <c r="W21" s="326"/>
      <c r="AG21" s="303"/>
    </row>
    <row r="22" spans="1:33" s="315" customFormat="1" ht="15">
      <c r="A22" s="315" t="s">
        <v>760</v>
      </c>
      <c r="B22" s="320">
        <v>7012.777777777778</v>
      </c>
      <c r="C22" s="320">
        <v>6722.777777777777</v>
      </c>
      <c r="D22" s="320">
        <v>10694.444444444445</v>
      </c>
      <c r="E22" s="320">
        <v>10185.833333333332</v>
      </c>
      <c r="F22" s="320">
        <v>9592.222222222223</v>
      </c>
      <c r="G22" s="320">
        <v>9165</v>
      </c>
      <c r="H22" s="320">
        <v>7674.722222222223</v>
      </c>
      <c r="I22" s="320">
        <v>7106.666666666666</v>
      </c>
      <c r="J22" s="320">
        <v>9280.555555555555</v>
      </c>
      <c r="K22" s="320">
        <v>11207.22222222222</v>
      </c>
      <c r="L22" s="320">
        <v>12111.666666666666</v>
      </c>
      <c r="M22" s="320">
        <v>14708.61111111111</v>
      </c>
      <c r="N22" s="320">
        <v>13485</v>
      </c>
      <c r="O22" s="320">
        <v>24207</v>
      </c>
      <c r="P22" s="320">
        <v>13903.055555555555</v>
      </c>
      <c r="Q22" s="320">
        <v>14118.333333333332</v>
      </c>
      <c r="R22" s="320">
        <v>12905.555555555555</v>
      </c>
      <c r="S22" s="320">
        <v>12680.277777777777</v>
      </c>
      <c r="T22" s="320">
        <v>12807.5</v>
      </c>
      <c r="U22" s="320">
        <f>U12+U14+U16+U18+U20</f>
        <v>15504.166666666668</v>
      </c>
      <c r="V22" s="320">
        <f>V12+V14+V16+V18+V20</f>
        <v>19794.166666666668</v>
      </c>
      <c r="W22" s="324">
        <f>W12+W14+W16+W18+W20</f>
        <v>18428.61111111111</v>
      </c>
      <c r="X22" s="316"/>
      <c r="Y22" s="316"/>
      <c r="Z22" s="316"/>
      <c r="AA22" s="316"/>
      <c r="AB22" s="316"/>
      <c r="AC22" s="316"/>
      <c r="AD22" s="316"/>
      <c r="AE22" s="316"/>
      <c r="AF22" s="316"/>
      <c r="AG22" s="316"/>
    </row>
    <row r="23" spans="1:33" s="306" customFormat="1" ht="14.25">
      <c r="A23" s="306" t="s">
        <v>33</v>
      </c>
      <c r="AG23" s="305"/>
    </row>
    <row r="24" spans="15:33" s="302" customFormat="1" ht="15">
      <c r="O24" s="301"/>
      <c r="P24" s="301"/>
      <c r="Q24" s="301"/>
      <c r="R24" s="301"/>
      <c r="S24" s="301"/>
      <c r="T24" s="301"/>
      <c r="U24" s="301"/>
      <c r="V24" s="301"/>
      <c r="W24" s="301"/>
      <c r="X24" s="301"/>
      <c r="Y24" s="301"/>
      <c r="Z24" s="301"/>
      <c r="AA24" s="301"/>
      <c r="AB24" s="301"/>
      <c r="AC24" s="301"/>
      <c r="AD24" s="301"/>
      <c r="AE24" s="301"/>
      <c r="AF24" s="301"/>
      <c r="AG24" s="301"/>
    </row>
    <row r="25" s="304" customFormat="1" ht="14.25">
      <c r="AG25" s="303"/>
    </row>
    <row r="26" spans="1:33" s="306" customFormat="1" ht="14.25">
      <c r="A26" s="312"/>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3"/>
    </row>
    <row r="27" spans="1:3" s="310" customFormat="1" ht="14.25">
      <c r="A27" s="308" t="s">
        <v>787</v>
      </c>
      <c r="B27" s="309"/>
      <c r="C27" s="309"/>
    </row>
    <row r="28" ht="12.75">
      <c r="A28" s="308" t="s">
        <v>789</v>
      </c>
    </row>
  </sheetData>
  <sheetProtection password="C1E7" sheet="1" objects="1" scenarios="1"/>
  <printOptions/>
  <pageMargins left="0.75" right="0.75" top="1" bottom="1" header="0.5" footer="0.5"/>
  <pageSetup fitToHeight="1" fitToWidth="1" horizontalDpi="600" verticalDpi="600" orientation="landscape" paperSize="9" scale="33" r:id="rId2"/>
  <drawing r:id="rId1"/>
</worksheet>
</file>

<file path=xl/worksheets/sheet16.xml><?xml version="1.0" encoding="utf-8"?>
<worksheet xmlns="http://schemas.openxmlformats.org/spreadsheetml/2006/main" xmlns:r="http://schemas.openxmlformats.org/officeDocument/2006/relationships">
  <sheetPr codeName="Blad5"/>
  <dimension ref="A8:X22"/>
  <sheetViews>
    <sheetView zoomScale="75" zoomScaleNormal="75" workbookViewId="0" topLeftCell="A1">
      <pane xSplit="1" topLeftCell="B1" activePane="topRight" state="frozen"/>
      <selection pane="topLeft" activeCell="A1" sqref="A1"/>
      <selection pane="topRight" activeCell="B1" sqref="B1"/>
    </sheetView>
  </sheetViews>
  <sheetFormatPr defaultColWidth="9.140625" defaultRowHeight="12.75"/>
  <cols>
    <col min="1" max="1" width="32.8515625" style="312" customWidth="1"/>
    <col min="2" max="25" width="6.7109375" style="312" customWidth="1"/>
    <col min="26" max="16384" width="11.421875" style="312" customWidth="1"/>
  </cols>
  <sheetData>
    <row r="1" ht="12"/>
    <row r="2" ht="12"/>
    <row r="3" ht="12"/>
    <row r="4" ht="12"/>
    <row r="5" ht="12"/>
    <row r="8" s="296" customFormat="1" ht="15.75">
      <c r="A8" s="295" t="s">
        <v>64</v>
      </c>
    </row>
    <row r="9" s="295" customFormat="1" ht="15.75">
      <c r="A9" s="295" t="s">
        <v>469</v>
      </c>
    </row>
    <row r="10" s="295" customFormat="1" ht="15.75">
      <c r="A10" s="297" t="s">
        <v>470</v>
      </c>
    </row>
    <row r="11" spans="2:24" s="300" customFormat="1" ht="15.75">
      <c r="B11" s="300">
        <v>1982</v>
      </c>
      <c r="C11" s="300">
        <v>1983</v>
      </c>
      <c r="D11" s="300">
        <v>1984</v>
      </c>
      <c r="E11" s="300">
        <v>1985</v>
      </c>
      <c r="F11" s="300">
        <v>1986</v>
      </c>
      <c r="G11" s="300">
        <v>1987</v>
      </c>
      <c r="H11" s="300">
        <v>1988</v>
      </c>
      <c r="I11" s="300">
        <v>1989</v>
      </c>
      <c r="J11" s="300">
        <v>1990</v>
      </c>
      <c r="K11" s="300">
        <v>1991</v>
      </c>
      <c r="L11" s="300">
        <v>1992</v>
      </c>
      <c r="M11" s="300">
        <v>1993</v>
      </c>
      <c r="N11" s="300">
        <v>1994</v>
      </c>
      <c r="O11" s="300">
        <v>1995</v>
      </c>
      <c r="P11" s="300">
        <v>1996</v>
      </c>
      <c r="Q11" s="300">
        <v>1997</v>
      </c>
      <c r="R11" s="300">
        <v>1998</v>
      </c>
      <c r="S11" s="300">
        <v>1999</v>
      </c>
      <c r="T11" s="300">
        <v>2000</v>
      </c>
      <c r="U11" s="300">
        <v>2001</v>
      </c>
      <c r="V11" s="300">
        <v>2002</v>
      </c>
      <c r="W11" s="300">
        <v>2003</v>
      </c>
      <c r="X11" s="300">
        <v>2004</v>
      </c>
    </row>
    <row r="12" spans="1:24" s="302" customFormat="1" ht="15">
      <c r="A12" s="302" t="s">
        <v>397</v>
      </c>
      <c r="B12" s="302">
        <v>1</v>
      </c>
      <c r="C12" s="302">
        <v>3</v>
      </c>
      <c r="D12" s="302">
        <v>4</v>
      </c>
      <c r="E12" s="302">
        <v>4</v>
      </c>
      <c r="F12" s="302">
        <v>4</v>
      </c>
      <c r="G12" s="302">
        <v>6</v>
      </c>
      <c r="H12" s="302">
        <v>16</v>
      </c>
      <c r="I12" s="302">
        <v>20</v>
      </c>
      <c r="J12" s="302">
        <v>31</v>
      </c>
      <c r="K12" s="302">
        <v>52</v>
      </c>
      <c r="L12" s="302">
        <v>86</v>
      </c>
      <c r="M12" s="302">
        <v>129</v>
      </c>
      <c r="N12" s="302">
        <v>157</v>
      </c>
      <c r="O12" s="302">
        <v>219</v>
      </c>
      <c r="P12" s="302">
        <v>303</v>
      </c>
      <c r="Q12" s="302">
        <v>334</v>
      </c>
      <c r="R12" s="302">
        <v>428</v>
      </c>
      <c r="S12" s="302">
        <v>486</v>
      </c>
      <c r="T12" s="302">
        <v>527</v>
      </c>
      <c r="U12" s="302">
        <v>570</v>
      </c>
      <c r="V12" s="302">
        <v>620</v>
      </c>
      <c r="W12" s="302">
        <v>682</v>
      </c>
      <c r="X12" s="302">
        <v>723</v>
      </c>
    </row>
    <row r="13" s="304" customFormat="1" ht="14.25">
      <c r="A13" s="304" t="s">
        <v>398</v>
      </c>
    </row>
    <row r="14" spans="1:24" s="302" customFormat="1" ht="15">
      <c r="A14" s="302" t="s">
        <v>399</v>
      </c>
      <c r="B14" s="302">
        <v>3</v>
      </c>
      <c r="C14" s="302">
        <v>5</v>
      </c>
      <c r="D14" s="302">
        <v>5</v>
      </c>
      <c r="E14" s="302">
        <v>5</v>
      </c>
      <c r="F14" s="302">
        <v>5</v>
      </c>
      <c r="G14" s="302">
        <v>5</v>
      </c>
      <c r="H14" s="302">
        <v>7</v>
      </c>
      <c r="I14" s="302">
        <v>6</v>
      </c>
      <c r="J14" s="302">
        <v>8</v>
      </c>
      <c r="K14" s="302">
        <v>9</v>
      </c>
      <c r="L14" s="302">
        <v>16</v>
      </c>
      <c r="M14" s="302">
        <v>26</v>
      </c>
      <c r="N14" s="302">
        <v>38</v>
      </c>
      <c r="O14" s="302">
        <v>67</v>
      </c>
      <c r="P14" s="302">
        <v>102</v>
      </c>
      <c r="Q14" s="302">
        <v>121</v>
      </c>
      <c r="R14" s="302">
        <v>178</v>
      </c>
      <c r="S14" s="302">
        <v>220</v>
      </c>
      <c r="T14" s="302">
        <v>241</v>
      </c>
      <c r="U14" s="302">
        <v>295</v>
      </c>
      <c r="V14" s="302">
        <v>345</v>
      </c>
      <c r="W14" s="302">
        <v>404</v>
      </c>
      <c r="X14" s="302">
        <v>452</v>
      </c>
    </row>
    <row r="15" s="304" customFormat="1" ht="14.25">
      <c r="A15" s="304" t="s">
        <v>400</v>
      </c>
    </row>
    <row r="16" spans="1:24" s="302" customFormat="1" ht="15">
      <c r="A16" s="302" t="s">
        <v>467</v>
      </c>
      <c r="B16" s="302">
        <v>0</v>
      </c>
      <c r="C16" s="302">
        <v>0</v>
      </c>
      <c r="D16" s="302">
        <v>0.1</v>
      </c>
      <c r="E16" s="302">
        <v>0.1</v>
      </c>
      <c r="F16" s="302">
        <v>0.3</v>
      </c>
      <c r="G16" s="302">
        <v>0.6</v>
      </c>
      <c r="H16" s="302">
        <v>1.3</v>
      </c>
      <c r="I16" s="302">
        <v>2.7</v>
      </c>
      <c r="J16" s="302">
        <v>5.6</v>
      </c>
      <c r="K16" s="302">
        <v>11</v>
      </c>
      <c r="L16" s="302">
        <v>27</v>
      </c>
      <c r="M16" s="302">
        <v>47</v>
      </c>
      <c r="N16" s="302">
        <v>75</v>
      </c>
      <c r="O16" s="302">
        <v>106</v>
      </c>
      <c r="P16" s="302">
        <v>146</v>
      </c>
      <c r="Q16" s="302">
        <v>206</v>
      </c>
      <c r="R16" s="302">
        <v>318</v>
      </c>
      <c r="S16" s="302">
        <v>373</v>
      </c>
      <c r="T16" s="302">
        <v>447</v>
      </c>
      <c r="U16" s="302">
        <v>482</v>
      </c>
      <c r="V16" s="302">
        <v>609</v>
      </c>
      <c r="W16" s="302">
        <v>679</v>
      </c>
      <c r="X16" s="328">
        <v>864.538</v>
      </c>
    </row>
    <row r="17" s="306" customFormat="1" ht="14.25">
      <c r="A17" s="306" t="s">
        <v>468</v>
      </c>
    </row>
    <row r="18" s="296" customFormat="1" ht="15"/>
    <row r="20" spans="1:3" s="310" customFormat="1" ht="14.25">
      <c r="A20" s="309" t="s">
        <v>471</v>
      </c>
      <c r="B20" s="309"/>
      <c r="C20" s="309"/>
    </row>
    <row r="21" spans="1:3" s="310" customFormat="1" ht="12" customHeight="1">
      <c r="A21" s="309" t="s">
        <v>713</v>
      </c>
      <c r="B21" s="309"/>
      <c r="C21" s="309"/>
    </row>
    <row r="22" spans="1:3" ht="12">
      <c r="A22" s="327"/>
      <c r="B22" s="327"/>
      <c r="C22" s="327"/>
    </row>
    <row r="24" ht="12" customHeight="1"/>
  </sheetData>
  <sheetProtection password="C1E7" sheet="1" objects="1" scenarios="1"/>
  <printOptions/>
  <pageMargins left="0.75" right="0.75" top="1" bottom="1" header="0.5" footer="0.5"/>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sheetPr codeName="Blad10"/>
  <dimension ref="A8:AA32"/>
  <sheetViews>
    <sheetView zoomScale="75" zoomScaleNormal="75" workbookViewId="0" topLeftCell="A1">
      <pane xSplit="1" topLeftCell="B1" activePane="topRight" state="frozen"/>
      <selection pane="topLeft" activeCell="G9" sqref="G9"/>
      <selection pane="topRight" activeCell="H3" sqref="H3"/>
    </sheetView>
  </sheetViews>
  <sheetFormatPr defaultColWidth="9.140625" defaultRowHeight="12.75"/>
  <cols>
    <col min="1" max="1" width="29.421875" style="312" customWidth="1"/>
    <col min="2" max="2" width="10.8515625" style="312" customWidth="1"/>
    <col min="3" max="13" width="11.421875" style="312" customWidth="1"/>
    <col min="14" max="14" width="14.28125" style="312" customWidth="1"/>
    <col min="15" max="15" width="11.421875" style="312" customWidth="1"/>
    <col min="16" max="16" width="15.421875" style="312" customWidth="1"/>
    <col min="17" max="17" width="11.421875" style="312" customWidth="1"/>
    <col min="18" max="18" width="14.28125" style="312" customWidth="1"/>
    <col min="19" max="19" width="14.140625" style="312" customWidth="1"/>
    <col min="20" max="16384" width="11.421875" style="312" customWidth="1"/>
  </cols>
  <sheetData>
    <row r="1" ht="12"/>
    <row r="2" ht="12"/>
    <row r="3" ht="12"/>
    <row r="4" ht="12"/>
    <row r="5" ht="12"/>
    <row r="8" s="296" customFormat="1" ht="15.75">
      <c r="A8" s="295" t="s">
        <v>149</v>
      </c>
    </row>
    <row r="9" s="295" customFormat="1" ht="15.75">
      <c r="A9" s="295" t="s">
        <v>478</v>
      </c>
    </row>
    <row r="10" s="295" customFormat="1" ht="15.75">
      <c r="A10" s="297" t="s">
        <v>479</v>
      </c>
    </row>
    <row r="11" spans="2:19" s="329" customFormat="1" ht="12">
      <c r="B11" s="330" t="s">
        <v>413</v>
      </c>
      <c r="C11" s="330" t="s">
        <v>410</v>
      </c>
      <c r="D11" s="330" t="s">
        <v>414</v>
      </c>
      <c r="E11" s="330" t="s">
        <v>412</v>
      </c>
      <c r="F11" s="330" t="s">
        <v>415</v>
      </c>
      <c r="G11" s="330" t="s">
        <v>409</v>
      </c>
      <c r="H11" s="330" t="s">
        <v>416</v>
      </c>
      <c r="I11" s="330" t="s">
        <v>417</v>
      </c>
      <c r="J11" s="330" t="s">
        <v>418</v>
      </c>
      <c r="K11" s="330" t="s">
        <v>419</v>
      </c>
      <c r="L11" s="330" t="s">
        <v>411</v>
      </c>
      <c r="M11" s="330" t="s">
        <v>408</v>
      </c>
      <c r="N11" s="330" t="s">
        <v>420</v>
      </c>
      <c r="O11" s="330" t="s">
        <v>421</v>
      </c>
      <c r="P11" s="330" t="s">
        <v>422</v>
      </c>
      <c r="Q11" s="330" t="s">
        <v>423</v>
      </c>
      <c r="R11" s="330" t="s">
        <v>571</v>
      </c>
      <c r="S11" s="330" t="s">
        <v>424</v>
      </c>
    </row>
    <row r="12" spans="2:19" s="307" customFormat="1" ht="12">
      <c r="B12" s="331" t="s">
        <v>425</v>
      </c>
      <c r="C12" s="331" t="s">
        <v>426</v>
      </c>
      <c r="D12" s="331" t="s">
        <v>427</v>
      </c>
      <c r="E12" s="331" t="s">
        <v>428</v>
      </c>
      <c r="F12" s="331" t="s">
        <v>415</v>
      </c>
      <c r="G12" s="331" t="s">
        <v>409</v>
      </c>
      <c r="H12" s="331" t="s">
        <v>429</v>
      </c>
      <c r="I12" s="331" t="s">
        <v>433</v>
      </c>
      <c r="J12" s="331" t="s">
        <v>418</v>
      </c>
      <c r="K12" s="331" t="s">
        <v>431</v>
      </c>
      <c r="L12" s="331" t="s">
        <v>432</v>
      </c>
      <c r="M12" s="331" t="s">
        <v>430</v>
      </c>
      <c r="N12" s="331" t="s">
        <v>472</v>
      </c>
      <c r="O12" s="331" t="s">
        <v>434</v>
      </c>
      <c r="P12" s="331" t="s">
        <v>435</v>
      </c>
      <c r="Q12" s="331" t="s">
        <v>436</v>
      </c>
      <c r="R12" s="331" t="s">
        <v>572</v>
      </c>
      <c r="S12" s="331" t="s">
        <v>437</v>
      </c>
    </row>
    <row r="13" spans="1:19" s="302" customFormat="1" ht="15">
      <c r="A13" s="302" t="s">
        <v>473</v>
      </c>
      <c r="B13" s="335">
        <v>29310</v>
      </c>
      <c r="C13" s="335">
        <v>23282.27571115973</v>
      </c>
      <c r="D13" s="335">
        <v>10703.129939930448</v>
      </c>
      <c r="E13" s="335">
        <v>6015.625</v>
      </c>
      <c r="F13" s="335">
        <v>1142.052286234498</v>
      </c>
      <c r="G13" s="335">
        <v>1857.9654510556622</v>
      </c>
      <c r="H13" s="335">
        <v>4978.407557354925</v>
      </c>
      <c r="I13" s="336">
        <v>1059.9610009749758</v>
      </c>
      <c r="J13" s="336">
        <v>849.7884344146685</v>
      </c>
      <c r="K13" s="336">
        <v>135.9691417550627</v>
      </c>
      <c r="L13" s="336">
        <v>528.7203102278236</v>
      </c>
      <c r="M13" s="335">
        <v>1048.2374768089055</v>
      </c>
      <c r="N13" s="336">
        <v>122.09498147524418</v>
      </c>
      <c r="O13" s="336">
        <v>1372.7027689291838</v>
      </c>
      <c r="P13" s="336">
        <v>101.72626387176327</v>
      </c>
      <c r="Q13" s="336">
        <v>894.4922547332185</v>
      </c>
      <c r="R13" s="336">
        <v>942.5560842963969</v>
      </c>
      <c r="S13" s="335">
        <v>1224.444540690372</v>
      </c>
    </row>
    <row r="14" spans="1:19" s="304" customFormat="1" ht="14.25">
      <c r="A14" s="304" t="s">
        <v>474</v>
      </c>
      <c r="B14" s="337"/>
      <c r="C14" s="337"/>
      <c r="D14" s="337"/>
      <c r="E14" s="337"/>
      <c r="F14" s="337"/>
      <c r="G14" s="337"/>
      <c r="H14" s="337"/>
      <c r="I14" s="337"/>
      <c r="J14" s="337"/>
      <c r="K14" s="337"/>
      <c r="L14" s="337"/>
      <c r="M14" s="337"/>
      <c r="N14" s="337"/>
      <c r="O14" s="337"/>
      <c r="P14" s="337"/>
      <c r="Q14" s="337"/>
      <c r="R14" s="337"/>
      <c r="S14" s="337"/>
    </row>
    <row r="15" spans="1:19" s="302" customFormat="1" ht="15">
      <c r="A15" s="302" t="s">
        <v>384</v>
      </c>
      <c r="B15" s="338">
        <v>0</v>
      </c>
      <c r="C15" s="338">
        <v>0</v>
      </c>
      <c r="D15" s="335">
        <v>2367.688902940247</v>
      </c>
      <c r="E15" s="335">
        <v>7524.553571428572</v>
      </c>
      <c r="F15" s="335">
        <v>2706.448177539593</v>
      </c>
      <c r="G15" s="335">
        <v>4362.763915547025</v>
      </c>
      <c r="H15" s="335">
        <v>3709.851551956815</v>
      </c>
      <c r="I15" s="336">
        <v>7167.208319792005</v>
      </c>
      <c r="J15" s="335">
        <v>1880.661338348221</v>
      </c>
      <c r="K15" s="335">
        <v>4568.948891031823</v>
      </c>
      <c r="L15" s="335">
        <v>2000.2423654871548</v>
      </c>
      <c r="M15" s="335">
        <v>0</v>
      </c>
      <c r="N15" s="335">
        <v>1493.600538901987</v>
      </c>
      <c r="O15" s="336">
        <v>1516.295025728988</v>
      </c>
      <c r="P15" s="336">
        <v>247.84217016029592</v>
      </c>
      <c r="Q15" s="335">
        <v>0</v>
      </c>
      <c r="R15" s="335">
        <v>2348.6116195157665</v>
      </c>
      <c r="S15" s="335">
        <v>1925.912772315821</v>
      </c>
    </row>
    <row r="16" spans="1:19" s="304" customFormat="1" ht="14.25">
      <c r="A16" s="304" t="s">
        <v>385</v>
      </c>
      <c r="B16" s="337"/>
      <c r="C16" s="337"/>
      <c r="D16" s="337"/>
      <c r="E16" s="337"/>
      <c r="F16" s="337"/>
      <c r="G16" s="337"/>
      <c r="H16" s="337"/>
      <c r="I16" s="337"/>
      <c r="J16" s="337"/>
      <c r="K16" s="337"/>
      <c r="L16" s="337"/>
      <c r="M16" s="337"/>
      <c r="N16" s="337"/>
      <c r="O16" s="337"/>
      <c r="P16" s="337"/>
      <c r="Q16" s="337"/>
      <c r="R16" s="337"/>
      <c r="S16" s="337"/>
    </row>
    <row r="17" spans="1:19" s="332" customFormat="1" ht="15">
      <c r="A17" s="302" t="s">
        <v>438</v>
      </c>
      <c r="B17" s="335">
        <v>34</v>
      </c>
      <c r="C17" s="335">
        <v>96.2800875273523</v>
      </c>
      <c r="D17" s="335">
        <v>5198.229528928232</v>
      </c>
      <c r="E17" s="335">
        <v>956.4732142857142</v>
      </c>
      <c r="F17" s="335">
        <v>9930.02164279089</v>
      </c>
      <c r="G17" s="335">
        <v>7992.322456813819</v>
      </c>
      <c r="H17" s="335">
        <v>134.9527665317139</v>
      </c>
      <c r="I17" s="336">
        <v>902.8274293142672</v>
      </c>
      <c r="J17" s="335">
        <v>5336.389280677009</v>
      </c>
      <c r="K17" s="335">
        <v>3299.903567984571</v>
      </c>
      <c r="L17" s="335">
        <v>4573.800290838584</v>
      </c>
      <c r="M17" s="335">
        <v>6948.05194805195</v>
      </c>
      <c r="N17" s="335">
        <v>4984.338160996969</v>
      </c>
      <c r="O17" s="335">
        <v>3414.1141876990937</v>
      </c>
      <c r="P17" s="335">
        <v>5376.695437731196</v>
      </c>
      <c r="Q17" s="335">
        <v>4086.0585197934593</v>
      </c>
      <c r="R17" s="335">
        <v>3775.139883909429</v>
      </c>
      <c r="S17" s="335">
        <v>5311.576941400666</v>
      </c>
    </row>
    <row r="18" spans="1:19" s="304" customFormat="1" ht="14.25">
      <c r="A18" s="304" t="s">
        <v>477</v>
      </c>
      <c r="B18" s="337"/>
      <c r="C18" s="337"/>
      <c r="D18" s="337"/>
      <c r="E18" s="337"/>
      <c r="F18" s="337"/>
      <c r="G18" s="337"/>
      <c r="H18" s="337"/>
      <c r="I18" s="337"/>
      <c r="J18" s="337"/>
      <c r="K18" s="337"/>
      <c r="L18" s="337"/>
      <c r="M18" s="337"/>
      <c r="N18" s="337"/>
      <c r="O18" s="337"/>
      <c r="P18" s="337"/>
      <c r="Q18" s="337"/>
      <c r="R18" s="337"/>
      <c r="S18" s="337"/>
    </row>
    <row r="19" spans="1:19" s="302" customFormat="1" ht="15">
      <c r="A19" s="302" t="s">
        <v>439</v>
      </c>
      <c r="B19" s="336">
        <v>0</v>
      </c>
      <c r="C19" s="336">
        <v>0</v>
      </c>
      <c r="D19" s="336">
        <v>289.2823269048372</v>
      </c>
      <c r="E19" s="336">
        <v>639.5089285714286</v>
      </c>
      <c r="F19" s="336">
        <v>242.77714796111172</v>
      </c>
      <c r="G19" s="336">
        <v>1952.0153550863724</v>
      </c>
      <c r="H19" s="336">
        <v>218.62348178137654</v>
      </c>
      <c r="I19" s="336">
        <v>82.06044848878778</v>
      </c>
      <c r="J19" s="336">
        <v>138.77135245259365</v>
      </c>
      <c r="K19" s="336">
        <v>156.21986499517843</v>
      </c>
      <c r="L19" s="336">
        <v>161.77896267571498</v>
      </c>
      <c r="M19" s="336">
        <v>586.2708719851578</v>
      </c>
      <c r="N19" s="336">
        <v>113.16941731222633</v>
      </c>
      <c r="O19" s="336">
        <v>86.00833129135015</v>
      </c>
      <c r="P19" s="336">
        <v>240.44389642416772</v>
      </c>
      <c r="Q19" s="336">
        <v>77.28055077452669</v>
      </c>
      <c r="R19" s="336">
        <v>161.8731370600847</v>
      </c>
      <c r="S19" s="336">
        <v>146.7885140110009</v>
      </c>
    </row>
    <row r="20" spans="1:19" s="304" customFormat="1" ht="14.25">
      <c r="A20" s="304" t="s">
        <v>440</v>
      </c>
      <c r="B20" s="337"/>
      <c r="C20" s="337"/>
      <c r="D20" s="337"/>
      <c r="E20" s="337"/>
      <c r="F20" s="337"/>
      <c r="G20" s="337"/>
      <c r="H20" s="337"/>
      <c r="I20" s="337"/>
      <c r="J20" s="337"/>
      <c r="K20" s="337"/>
      <c r="L20" s="337"/>
      <c r="M20" s="337"/>
      <c r="N20" s="337"/>
      <c r="O20" s="337"/>
      <c r="P20" s="337"/>
      <c r="Q20" s="337"/>
      <c r="R20" s="337"/>
      <c r="S20" s="337"/>
    </row>
    <row r="21" spans="1:19" s="302" customFormat="1" ht="15">
      <c r="A21" s="302" t="s">
        <v>441</v>
      </c>
      <c r="B21" s="335">
        <v>29344.8275862069</v>
      </c>
      <c r="C21" s="335">
        <v>23472.647702406997</v>
      </c>
      <c r="D21" s="335">
        <v>18558.330698703765</v>
      </c>
      <c r="E21" s="335">
        <v>15136.160714285716</v>
      </c>
      <c r="F21" s="335">
        <v>14021.299254526093</v>
      </c>
      <c r="G21" s="335">
        <v>16165.06717850288</v>
      </c>
      <c r="H21" s="335">
        <v>9041.83535762483</v>
      </c>
      <c r="I21" s="336">
        <v>9212.057198570035</v>
      </c>
      <c r="J21" s="335">
        <v>8205.610405892492</v>
      </c>
      <c r="K21" s="335">
        <v>8161.041465766636</v>
      </c>
      <c r="L21" s="335">
        <v>7264.541929229277</v>
      </c>
      <c r="M21" s="335">
        <v>8582.560296846013</v>
      </c>
      <c r="N21" s="335">
        <v>6713.203098686426</v>
      </c>
      <c r="O21" s="335">
        <v>6389.120313648616</v>
      </c>
      <c r="P21" s="335">
        <v>5966.7077681874225</v>
      </c>
      <c r="Q21" s="335">
        <v>5057.831325301204</v>
      </c>
      <c r="R21" s="335">
        <v>7228.180724781677</v>
      </c>
      <c r="S21" s="335">
        <v>8608.72276841786</v>
      </c>
    </row>
    <row r="22" spans="1:19" s="304" customFormat="1" ht="14.25">
      <c r="A22" s="304" t="s">
        <v>442</v>
      </c>
      <c r="B22" s="337"/>
      <c r="C22" s="337"/>
      <c r="D22" s="337"/>
      <c r="E22" s="337"/>
      <c r="F22" s="337"/>
      <c r="G22" s="337"/>
      <c r="H22" s="337"/>
      <c r="I22" s="337"/>
      <c r="J22" s="337"/>
      <c r="K22" s="337"/>
      <c r="L22" s="337"/>
      <c r="M22" s="337"/>
      <c r="N22" s="337"/>
      <c r="O22" s="337"/>
      <c r="P22" s="337"/>
      <c r="Q22" s="337"/>
      <c r="R22" s="337"/>
      <c r="S22" s="337"/>
    </row>
    <row r="23" spans="1:19" s="302" customFormat="1" ht="15">
      <c r="A23" s="302" t="s">
        <v>443</v>
      </c>
      <c r="B23" s="336">
        <v>0</v>
      </c>
      <c r="C23" s="336">
        <v>1728.6652078774616</v>
      </c>
      <c r="D23" s="336">
        <v>-211.82421751501738</v>
      </c>
      <c r="E23" s="336">
        <v>1428.5714285714287</v>
      </c>
      <c r="F23" s="336">
        <v>21.986327252739702</v>
      </c>
      <c r="G23" s="336">
        <v>940.4990403071018</v>
      </c>
      <c r="H23" s="336">
        <v>1428.5714285714287</v>
      </c>
      <c r="I23" s="336">
        <v>-1072.4731881702958</v>
      </c>
      <c r="J23" s="336">
        <v>0</v>
      </c>
      <c r="K23" s="336">
        <v>617.1648987463836</v>
      </c>
      <c r="L23" s="336">
        <v>-4.847309743092652</v>
      </c>
      <c r="M23" s="336">
        <v>-1595.5473098330242</v>
      </c>
      <c r="N23" s="336">
        <v>35.365442910070726</v>
      </c>
      <c r="O23" s="336">
        <v>29.404557706444482</v>
      </c>
      <c r="P23" s="336">
        <v>1048.0887792848337</v>
      </c>
      <c r="Q23" s="336">
        <v>877.7969018932874</v>
      </c>
      <c r="R23" s="336">
        <v>93.60455995398208</v>
      </c>
      <c r="S23" s="336">
        <v>15.938325609597623</v>
      </c>
    </row>
    <row r="24" spans="1:19" s="304" customFormat="1" ht="14.25">
      <c r="A24" s="304" t="s">
        <v>443</v>
      </c>
      <c r="B24" s="337"/>
      <c r="C24" s="337"/>
      <c r="D24" s="337"/>
      <c r="E24" s="337"/>
      <c r="F24" s="337"/>
      <c r="G24" s="337"/>
      <c r="H24" s="337"/>
      <c r="I24" s="337"/>
      <c r="J24" s="337"/>
      <c r="K24" s="337"/>
      <c r="L24" s="337"/>
      <c r="M24" s="337"/>
      <c r="N24" s="337"/>
      <c r="O24" s="337"/>
      <c r="P24" s="337"/>
      <c r="Q24" s="337"/>
      <c r="R24" s="337"/>
      <c r="S24" s="337"/>
    </row>
    <row r="25" spans="1:19" s="315" customFormat="1" ht="15">
      <c r="A25" s="315" t="s">
        <v>444</v>
      </c>
      <c r="B25" s="339">
        <v>29344.8275862069</v>
      </c>
      <c r="C25" s="320">
        <v>25201.312910284458</v>
      </c>
      <c r="D25" s="320">
        <v>18346.506481188746</v>
      </c>
      <c r="E25" s="320">
        <v>16564.732142857145</v>
      </c>
      <c r="F25" s="320">
        <v>14043.285581778833</v>
      </c>
      <c r="G25" s="320">
        <v>17105.56621880998</v>
      </c>
      <c r="H25" s="320">
        <v>8623.481781376517</v>
      </c>
      <c r="I25" s="340">
        <v>8139.58401039974</v>
      </c>
      <c r="J25" s="320">
        <v>8205.610405892492</v>
      </c>
      <c r="K25" s="320">
        <v>8778.20636451302</v>
      </c>
      <c r="L25" s="320">
        <v>7259.694619486185</v>
      </c>
      <c r="M25" s="320">
        <v>6987.0129870129895</v>
      </c>
      <c r="N25" s="320">
        <v>6748.568541596496</v>
      </c>
      <c r="O25" s="320">
        <v>6418.52487135506</v>
      </c>
      <c r="P25" s="320">
        <v>7014.796547472256</v>
      </c>
      <c r="Q25" s="320">
        <v>5935.628227194491</v>
      </c>
      <c r="R25" s="320">
        <v>7321.785284735659</v>
      </c>
      <c r="S25" s="320">
        <v>8624.661094027457</v>
      </c>
    </row>
    <row r="26" s="306" customFormat="1" ht="14.25" customHeight="1">
      <c r="A26" s="306" t="s">
        <v>445</v>
      </c>
    </row>
    <row r="27" spans="2:27" ht="12">
      <c r="B27" s="329"/>
      <c r="C27" s="329"/>
      <c r="D27" s="329"/>
      <c r="E27" s="329"/>
      <c r="F27" s="329"/>
      <c r="G27" s="329"/>
      <c r="H27" s="329"/>
      <c r="I27" s="329"/>
      <c r="J27" s="329"/>
      <c r="K27" s="329"/>
      <c r="L27" s="329"/>
      <c r="M27" s="329"/>
      <c r="N27" s="329"/>
      <c r="O27" s="329"/>
      <c r="P27" s="329"/>
      <c r="Q27" s="329"/>
      <c r="R27" s="329"/>
      <c r="S27" s="333"/>
      <c r="T27" s="333"/>
      <c r="U27" s="333"/>
      <c r="V27" s="333"/>
      <c r="W27" s="333"/>
      <c r="X27" s="333"/>
      <c r="Y27" s="333"/>
      <c r="Z27" s="333"/>
      <c r="AA27" s="333"/>
    </row>
    <row r="28" spans="1:17" ht="12">
      <c r="A28" s="312" t="s">
        <v>475</v>
      </c>
      <c r="B28" s="333"/>
      <c r="C28" s="333"/>
      <c r="D28" s="333"/>
      <c r="E28" s="333"/>
      <c r="F28" s="334"/>
      <c r="G28" s="333"/>
      <c r="H28" s="333"/>
      <c r="J28" s="333"/>
      <c r="K28" s="333"/>
      <c r="L28" s="333"/>
      <c r="M28" s="333"/>
      <c r="N28" s="333"/>
      <c r="O28" s="333"/>
      <c r="P28" s="334"/>
      <c r="Q28" s="333"/>
    </row>
    <row r="29" ht="12">
      <c r="A29" s="312" t="s">
        <v>480</v>
      </c>
    </row>
    <row r="31" ht="12">
      <c r="A31" s="312" t="s">
        <v>476</v>
      </c>
    </row>
    <row r="32" ht="12">
      <c r="A32" s="312" t="s">
        <v>481</v>
      </c>
    </row>
  </sheetData>
  <sheetProtection password="C1E7" sheet="1" objects="1" scenarios="1"/>
  <printOptions/>
  <pageMargins left="0.75" right="0.75" top="1" bottom="1" header="0.5" footer="0.5"/>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8:AJ24"/>
  <sheetViews>
    <sheetView zoomScale="75" zoomScaleNormal="75" workbookViewId="0" topLeftCell="A1">
      <pane xSplit="1" topLeftCell="B1" activePane="topRight" state="frozen"/>
      <selection pane="topLeft" activeCell="A1" sqref="A1"/>
      <selection pane="topRight" activeCell="K2" sqref="K2"/>
    </sheetView>
  </sheetViews>
  <sheetFormatPr defaultColWidth="9.140625" defaultRowHeight="12.75"/>
  <cols>
    <col min="1" max="1" width="33.140625" style="342" customWidth="1"/>
    <col min="2" max="37" width="6.7109375" style="342" customWidth="1"/>
    <col min="38" max="16384" width="11.421875" style="342" customWidth="1"/>
  </cols>
  <sheetData>
    <row r="1" ht="15"/>
    <row r="2" ht="15"/>
    <row r="3" ht="15"/>
    <row r="4" ht="15"/>
    <row r="8" ht="15.75">
      <c r="A8" s="341" t="s">
        <v>65</v>
      </c>
    </row>
    <row r="9" s="341" customFormat="1" ht="15.75">
      <c r="A9" s="341" t="s">
        <v>482</v>
      </c>
    </row>
    <row r="10" s="341" customFormat="1" ht="15.75">
      <c r="A10" s="343" t="s">
        <v>483</v>
      </c>
    </row>
    <row r="11" spans="2:36" s="344" customFormat="1" ht="15.75">
      <c r="B11" s="344">
        <v>1970</v>
      </c>
      <c r="C11" s="344">
        <v>1971</v>
      </c>
      <c r="D11" s="344">
        <v>1972</v>
      </c>
      <c r="E11" s="344">
        <v>1973</v>
      </c>
      <c r="F11" s="344">
        <v>1974</v>
      </c>
      <c r="G11" s="344">
        <v>1975</v>
      </c>
      <c r="H11" s="344">
        <v>1976</v>
      </c>
      <c r="I11" s="344">
        <v>1977</v>
      </c>
      <c r="J11" s="344">
        <v>1978</v>
      </c>
      <c r="K11" s="344">
        <v>1979</v>
      </c>
      <c r="L11" s="344">
        <v>1980</v>
      </c>
      <c r="M11" s="344">
        <v>1981</v>
      </c>
      <c r="N11" s="344">
        <v>1982</v>
      </c>
      <c r="O11" s="344">
        <v>1983</v>
      </c>
      <c r="P11" s="344">
        <v>1984</v>
      </c>
      <c r="Q11" s="344">
        <v>1985</v>
      </c>
      <c r="R11" s="344">
        <v>1986</v>
      </c>
      <c r="S11" s="344">
        <v>1987</v>
      </c>
      <c r="T11" s="344">
        <v>1988</v>
      </c>
      <c r="U11" s="344">
        <v>1989</v>
      </c>
      <c r="V11" s="344">
        <v>1990</v>
      </c>
      <c r="W11" s="344">
        <v>1991</v>
      </c>
      <c r="X11" s="344">
        <v>1992</v>
      </c>
      <c r="Y11" s="344">
        <v>1993</v>
      </c>
      <c r="Z11" s="344">
        <v>1994</v>
      </c>
      <c r="AA11" s="344">
        <v>1995</v>
      </c>
      <c r="AB11" s="344">
        <v>1996</v>
      </c>
      <c r="AC11" s="344">
        <v>1997</v>
      </c>
      <c r="AD11" s="344">
        <v>1998</v>
      </c>
      <c r="AE11" s="344">
        <v>1999</v>
      </c>
      <c r="AF11" s="344">
        <v>2000</v>
      </c>
      <c r="AG11" s="344">
        <v>2001</v>
      </c>
      <c r="AH11" s="344">
        <v>2002</v>
      </c>
      <c r="AI11" s="344">
        <v>2003</v>
      </c>
      <c r="AJ11" s="344">
        <v>2004</v>
      </c>
    </row>
    <row r="12" spans="1:36" s="345" customFormat="1" ht="15">
      <c r="A12" s="345" t="s">
        <v>766</v>
      </c>
      <c r="B12" s="355" t="s">
        <v>578</v>
      </c>
      <c r="C12" s="355" t="s">
        <v>578</v>
      </c>
      <c r="D12" s="355" t="s">
        <v>578</v>
      </c>
      <c r="E12" s="345">
        <v>0.8</v>
      </c>
      <c r="F12" s="345">
        <v>1.1</v>
      </c>
      <c r="G12" s="345">
        <v>1.3</v>
      </c>
      <c r="H12" s="345">
        <v>1.7</v>
      </c>
      <c r="I12" s="345">
        <v>1.9</v>
      </c>
      <c r="J12" s="345">
        <v>2.2</v>
      </c>
      <c r="K12" s="345">
        <v>2.3</v>
      </c>
      <c r="L12" s="345">
        <v>3.1</v>
      </c>
      <c r="M12" s="346">
        <v>3</v>
      </c>
      <c r="N12" s="345">
        <v>2.7</v>
      </c>
      <c r="O12" s="346">
        <v>2.5</v>
      </c>
      <c r="P12" s="346">
        <v>2.6</v>
      </c>
      <c r="Q12" s="346">
        <v>3.4</v>
      </c>
      <c r="R12" s="346">
        <v>3.6</v>
      </c>
      <c r="S12" s="346">
        <v>4</v>
      </c>
      <c r="T12" s="346">
        <v>3.966944444444444</v>
      </c>
      <c r="U12" s="346">
        <v>3.34</v>
      </c>
      <c r="V12" s="346">
        <v>3.595</v>
      </c>
      <c r="W12" s="346">
        <v>3.5869444444444443</v>
      </c>
      <c r="X12" s="346">
        <v>3.386111111111111</v>
      </c>
      <c r="Y12" s="346">
        <v>3.795</v>
      </c>
      <c r="Z12" s="346">
        <v>3.8580555555555556</v>
      </c>
      <c r="AA12" s="346">
        <v>4.046944444444445</v>
      </c>
      <c r="AB12" s="346">
        <v>4.3661111111111115</v>
      </c>
      <c r="AC12" s="346">
        <v>4.271944444444444</v>
      </c>
      <c r="AD12" s="346">
        <v>4.195</v>
      </c>
      <c r="AE12" s="346">
        <v>4.14</v>
      </c>
      <c r="AF12" s="346">
        <v>4.003</v>
      </c>
      <c r="AG12" s="346">
        <v>4.476</v>
      </c>
      <c r="AH12" s="356">
        <v>4.553</v>
      </c>
      <c r="AI12" s="356">
        <v>4.416</v>
      </c>
      <c r="AJ12" s="356">
        <v>5.282</v>
      </c>
    </row>
    <row r="13" spans="1:35" s="347" customFormat="1" ht="14.25">
      <c r="A13" s="347" t="s">
        <v>777</v>
      </c>
      <c r="O13" s="348"/>
      <c r="P13" s="348"/>
      <c r="Q13" s="348"/>
      <c r="R13" s="348"/>
      <c r="S13" s="348"/>
      <c r="T13" s="348"/>
      <c r="U13" s="348"/>
      <c r="V13" s="348"/>
      <c r="W13" s="348"/>
      <c r="X13" s="348"/>
      <c r="Y13" s="348"/>
      <c r="Z13" s="348"/>
      <c r="AA13" s="348"/>
      <c r="AB13" s="348"/>
      <c r="AC13" s="348"/>
      <c r="AD13" s="348"/>
      <c r="AE13" s="348"/>
      <c r="AF13" s="348"/>
      <c r="AG13" s="348"/>
      <c r="AH13" s="348"/>
      <c r="AI13" s="348"/>
    </row>
    <row r="14" spans="1:36" s="349" customFormat="1" ht="15">
      <c r="A14" s="349" t="s">
        <v>772</v>
      </c>
      <c r="B14" s="349">
        <v>12.1</v>
      </c>
      <c r="C14" s="349">
        <v>12.8</v>
      </c>
      <c r="D14" s="350">
        <v>14</v>
      </c>
      <c r="E14" s="349">
        <v>15.1</v>
      </c>
      <c r="F14" s="349">
        <v>14.6</v>
      </c>
      <c r="G14" s="349">
        <v>16.6</v>
      </c>
      <c r="H14" s="350">
        <v>20</v>
      </c>
      <c r="I14" s="349">
        <v>21.3</v>
      </c>
      <c r="J14" s="349">
        <v>22.9</v>
      </c>
      <c r="K14" s="349">
        <v>24.1</v>
      </c>
      <c r="L14" s="349">
        <v>24.7</v>
      </c>
      <c r="M14" s="349">
        <v>25.4</v>
      </c>
      <c r="N14" s="349">
        <v>25.6</v>
      </c>
      <c r="O14" s="350">
        <v>26.1</v>
      </c>
      <c r="P14" s="350">
        <v>27.3</v>
      </c>
      <c r="Q14" s="350">
        <v>33.9</v>
      </c>
      <c r="R14" s="350">
        <v>33</v>
      </c>
      <c r="S14" s="350">
        <v>35.3</v>
      </c>
      <c r="T14" s="350">
        <v>32.18</v>
      </c>
      <c r="U14" s="350">
        <v>29.911944444444444</v>
      </c>
      <c r="V14" s="350">
        <v>30.693055555555556</v>
      </c>
      <c r="W14" s="350">
        <v>34.308055555555555</v>
      </c>
      <c r="X14" s="350">
        <v>34.11694444444444</v>
      </c>
      <c r="Y14" s="350">
        <v>36.36111111111111</v>
      </c>
      <c r="Z14" s="350">
        <v>36.61416666666666</v>
      </c>
      <c r="AA14" s="350">
        <v>37.12388888888889</v>
      </c>
      <c r="AB14" s="350">
        <v>41.04694444444444</v>
      </c>
      <c r="AC14" s="350">
        <v>37.60388888888889</v>
      </c>
      <c r="AD14" s="350">
        <v>38.96694444444444</v>
      </c>
      <c r="AE14" s="350">
        <v>39.29194444444445</v>
      </c>
      <c r="AF14" s="350">
        <v>37.34777777777777</v>
      </c>
      <c r="AG14" s="350">
        <v>40.59916666666667</v>
      </c>
      <c r="AH14" s="357">
        <v>41.0969444444444</v>
      </c>
      <c r="AI14" s="357">
        <v>42.2027777777778</v>
      </c>
      <c r="AJ14" s="357">
        <v>42.1497222222222</v>
      </c>
    </row>
    <row r="15" spans="1:35" s="347" customFormat="1" ht="14.25">
      <c r="A15" s="347" t="s">
        <v>446</v>
      </c>
      <c r="D15" s="348"/>
      <c r="O15" s="348"/>
      <c r="P15" s="348"/>
      <c r="Q15" s="348"/>
      <c r="R15" s="348"/>
      <c r="S15" s="348"/>
      <c r="T15" s="348"/>
      <c r="U15" s="348"/>
      <c r="V15" s="348"/>
      <c r="W15" s="348"/>
      <c r="X15" s="348"/>
      <c r="Y15" s="348"/>
      <c r="Z15" s="348"/>
      <c r="AA15" s="348"/>
      <c r="AB15" s="348"/>
      <c r="AC15" s="348"/>
      <c r="AD15" s="348"/>
      <c r="AE15" s="348"/>
      <c r="AF15" s="348"/>
      <c r="AG15" s="348"/>
      <c r="AH15" s="348"/>
      <c r="AI15" s="348"/>
    </row>
    <row r="16" spans="1:36" s="349" customFormat="1" ht="15">
      <c r="A16" s="349" t="s">
        <v>447</v>
      </c>
      <c r="B16" s="349">
        <v>12.1</v>
      </c>
      <c r="C16" s="349">
        <v>12.8</v>
      </c>
      <c r="D16" s="350">
        <v>14</v>
      </c>
      <c r="E16" s="349">
        <v>15.9</v>
      </c>
      <c r="F16" s="349">
        <v>15.7</v>
      </c>
      <c r="G16" s="349">
        <v>17.9</v>
      </c>
      <c r="H16" s="349">
        <v>21.7</v>
      </c>
      <c r="I16" s="349">
        <v>23.2</v>
      </c>
      <c r="J16" s="349">
        <v>25.1</v>
      </c>
      <c r="K16" s="349">
        <v>26.4</v>
      </c>
      <c r="L16" s="349">
        <v>27.8</v>
      </c>
      <c r="M16" s="349">
        <v>28.4</v>
      </c>
      <c r="N16" s="349">
        <v>28.3</v>
      </c>
      <c r="O16" s="350">
        <v>28.6</v>
      </c>
      <c r="P16" s="350">
        <v>29.9</v>
      </c>
      <c r="Q16" s="350">
        <v>37.3</v>
      </c>
      <c r="R16" s="350">
        <v>36.6</v>
      </c>
      <c r="S16" s="350">
        <v>39.3</v>
      </c>
      <c r="T16" s="350">
        <v>36.14694444444444</v>
      </c>
      <c r="U16" s="350">
        <v>33.25194444444445</v>
      </c>
      <c r="V16" s="350">
        <v>34.28805555555556</v>
      </c>
      <c r="W16" s="350">
        <v>37.895</v>
      </c>
      <c r="X16" s="350">
        <v>37.503055555555555</v>
      </c>
      <c r="Y16" s="350">
        <v>40.15611111111111</v>
      </c>
      <c r="Z16" s="350">
        <v>40.472222222222214</v>
      </c>
      <c r="AA16" s="350">
        <v>41.170833333333334</v>
      </c>
      <c r="AB16" s="350">
        <v>45.41305555555555</v>
      </c>
      <c r="AC16" s="350">
        <v>41.87583333333333</v>
      </c>
      <c r="AD16" s="350">
        <v>43.16194444444444</v>
      </c>
      <c r="AE16" s="350">
        <v>43.43194444444445</v>
      </c>
      <c r="AF16" s="350">
        <v>41.35077777777777</v>
      </c>
      <c r="AG16" s="350">
        <v>45.07516666666667</v>
      </c>
      <c r="AH16" s="350">
        <f>AH12+AH14</f>
        <v>45.649944444444394</v>
      </c>
      <c r="AI16" s="350">
        <f>AI12+AI14</f>
        <v>46.618777777777794</v>
      </c>
      <c r="AJ16" s="350">
        <f>AJ12+AJ14</f>
        <v>47.431722222222206</v>
      </c>
    </row>
    <row r="17" spans="1:35" s="347" customFormat="1" ht="14.25">
      <c r="A17" s="347" t="s">
        <v>448</v>
      </c>
      <c r="AE17" s="348"/>
      <c r="AF17" s="348"/>
      <c r="AG17" s="348"/>
      <c r="AH17" s="348"/>
      <c r="AI17" s="348"/>
    </row>
    <row r="18" spans="1:36" s="349" customFormat="1" ht="15">
      <c r="A18" s="349" t="s">
        <v>765</v>
      </c>
      <c r="B18" s="349">
        <v>2.4</v>
      </c>
      <c r="C18" s="349">
        <v>3.1</v>
      </c>
      <c r="D18" s="349">
        <v>3.4</v>
      </c>
      <c r="E18" s="349">
        <v>3.9</v>
      </c>
      <c r="F18" s="349">
        <v>4.2</v>
      </c>
      <c r="G18" s="349">
        <v>4.3</v>
      </c>
      <c r="H18" s="349">
        <v>5.6</v>
      </c>
      <c r="I18" s="349">
        <v>5.4</v>
      </c>
      <c r="J18" s="349">
        <v>5.9</v>
      </c>
      <c r="K18" s="349">
        <v>6.2</v>
      </c>
      <c r="L18" s="349">
        <v>6.7</v>
      </c>
      <c r="M18" s="349">
        <v>7.6</v>
      </c>
      <c r="N18" s="349">
        <v>7.7</v>
      </c>
      <c r="O18" s="350">
        <v>6.591944444444446</v>
      </c>
      <c r="P18" s="350">
        <v>6.954166666666666</v>
      </c>
      <c r="Q18" s="350">
        <v>8.280277777777775</v>
      </c>
      <c r="R18" s="350">
        <v>8.45805555555556</v>
      </c>
      <c r="S18" s="350">
        <v>8.2925</v>
      </c>
      <c r="T18" s="350">
        <v>8.093611111111109</v>
      </c>
      <c r="U18" s="350">
        <v>7.146111111111112</v>
      </c>
      <c r="V18" s="350">
        <v>6.845</v>
      </c>
      <c r="W18" s="350">
        <v>6.9441666666666695</v>
      </c>
      <c r="X18" s="350">
        <v>6.921666666666662</v>
      </c>
      <c r="Y18" s="350">
        <v>6.398611111111108</v>
      </c>
      <c r="Z18" s="350">
        <v>7.177499999999994</v>
      </c>
      <c r="AA18" s="350">
        <v>7.683888888888893</v>
      </c>
      <c r="AB18" s="350">
        <v>8.930833333333336</v>
      </c>
      <c r="AC18" s="350">
        <v>6.820277777777782</v>
      </c>
      <c r="AD18" s="350">
        <v>9.130833333333335</v>
      </c>
      <c r="AE18" s="350">
        <v>4.986944444444445</v>
      </c>
      <c r="AF18" s="350">
        <v>4.485833333333327</v>
      </c>
      <c r="AG18" s="350">
        <v>5.846111111111111</v>
      </c>
      <c r="AH18" s="357">
        <v>6.10916666666667</v>
      </c>
      <c r="AI18" s="357">
        <v>5.323611111111117</v>
      </c>
      <c r="AJ18" s="357">
        <v>6.104722222222231</v>
      </c>
    </row>
    <row r="19" spans="1:35" s="351" customFormat="1" ht="14.25">
      <c r="A19" s="351" t="s">
        <v>449</v>
      </c>
      <c r="O19" s="352"/>
      <c r="P19" s="352"/>
      <c r="Q19" s="352"/>
      <c r="R19" s="352"/>
      <c r="S19" s="352"/>
      <c r="T19" s="352"/>
      <c r="U19" s="352"/>
      <c r="V19" s="352"/>
      <c r="W19" s="352"/>
      <c r="X19" s="352"/>
      <c r="Y19" s="352"/>
      <c r="Z19" s="352"/>
      <c r="AA19" s="352"/>
      <c r="AB19" s="352"/>
      <c r="AC19" s="352"/>
      <c r="AD19" s="352"/>
      <c r="AE19" s="352"/>
      <c r="AF19" s="352"/>
      <c r="AG19" s="352"/>
      <c r="AH19" s="352"/>
      <c r="AI19" s="353"/>
    </row>
    <row r="20" spans="1:36" s="349" customFormat="1" ht="15">
      <c r="A20" s="349" t="s">
        <v>450</v>
      </c>
      <c r="B20" s="349">
        <v>14.6</v>
      </c>
      <c r="C20" s="349">
        <v>15.9</v>
      </c>
      <c r="D20" s="349">
        <v>17.4</v>
      </c>
      <c r="E20" s="349">
        <v>19.8</v>
      </c>
      <c r="F20" s="349">
        <v>19.9</v>
      </c>
      <c r="G20" s="349">
        <v>22.2</v>
      </c>
      <c r="H20" s="349">
        <v>27.3</v>
      </c>
      <c r="I20" s="349">
        <v>28.7</v>
      </c>
      <c r="J20" s="350">
        <v>31</v>
      </c>
      <c r="K20" s="349">
        <v>32.7</v>
      </c>
      <c r="L20" s="349">
        <v>34.5</v>
      </c>
      <c r="M20" s="350">
        <v>36</v>
      </c>
      <c r="N20" s="349">
        <v>36.1</v>
      </c>
      <c r="O20" s="350">
        <v>35.191944444444445</v>
      </c>
      <c r="P20" s="350">
        <v>36.85416666666667</v>
      </c>
      <c r="Q20" s="350">
        <v>45.58027777777777</v>
      </c>
      <c r="R20" s="350">
        <v>45.05805555555556</v>
      </c>
      <c r="S20" s="350">
        <v>47.5925</v>
      </c>
      <c r="T20" s="350">
        <v>44.24055555555555</v>
      </c>
      <c r="U20" s="350">
        <v>40.39805555555556</v>
      </c>
      <c r="V20" s="350">
        <v>41.13305555555556</v>
      </c>
      <c r="W20" s="350">
        <v>44.839166666666664</v>
      </c>
      <c r="X20" s="350">
        <v>44.424722222222215</v>
      </c>
      <c r="Y20" s="350">
        <v>46.55472222222222</v>
      </c>
      <c r="Z20" s="350">
        <v>47.64972222222221</v>
      </c>
      <c r="AA20" s="350">
        <v>48.85472222222223</v>
      </c>
      <c r="AB20" s="350">
        <v>54.343888888888884</v>
      </c>
      <c r="AC20" s="350">
        <v>48.696111111111115</v>
      </c>
      <c r="AD20" s="350">
        <v>52.29277777777777</v>
      </c>
      <c r="AE20" s="350">
        <v>48.418888888888894</v>
      </c>
      <c r="AF20" s="350">
        <v>45.8366111111111</v>
      </c>
      <c r="AG20" s="350">
        <f>SUM(AG16:AG18)</f>
        <v>50.92127777777778</v>
      </c>
      <c r="AH20" s="350">
        <f>SUM(AH16:AH18)</f>
        <v>51.75911111111107</v>
      </c>
      <c r="AI20" s="350">
        <f>SUM(AI16:AI18)</f>
        <v>51.942388888888914</v>
      </c>
      <c r="AJ20" s="350">
        <f>AJ16+AJ18</f>
        <v>53.536444444444435</v>
      </c>
    </row>
    <row r="21" spans="1:32" s="351" customFormat="1" ht="14.25">
      <c r="A21" s="351" t="s">
        <v>33</v>
      </c>
      <c r="O21" s="352"/>
      <c r="P21" s="352"/>
      <c r="Q21" s="352"/>
      <c r="R21" s="352"/>
      <c r="S21" s="352"/>
      <c r="T21" s="352"/>
      <c r="U21" s="352"/>
      <c r="V21" s="352"/>
      <c r="W21" s="352"/>
      <c r="X21" s="352"/>
      <c r="Y21" s="352"/>
      <c r="Z21" s="352"/>
      <c r="AA21" s="352"/>
      <c r="AB21" s="352"/>
      <c r="AC21" s="352"/>
      <c r="AD21" s="352"/>
      <c r="AE21" s="352"/>
      <c r="AF21" s="352"/>
    </row>
    <row r="23" s="354" customFormat="1" ht="12.75">
      <c r="A23" s="354" t="s">
        <v>787</v>
      </c>
    </row>
    <row r="24" s="354" customFormat="1" ht="12.75">
      <c r="A24" s="354" t="s">
        <v>789</v>
      </c>
    </row>
  </sheetData>
  <sheetProtection password="C1E7" sheet="1" objects="1" scenarios="1"/>
  <printOptions/>
  <pageMargins left="0.75" right="0.75" top="1" bottom="1" header="0.5" footer="0.5"/>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8:AJ30"/>
  <sheetViews>
    <sheetView zoomScale="75" zoomScaleNormal="75" workbookViewId="0" topLeftCell="A1">
      <pane xSplit="1" topLeftCell="B1" activePane="topRight" state="frozen"/>
      <selection pane="topLeft" activeCell="A1" sqref="A1"/>
      <selection pane="topRight" activeCell="L2" sqref="L2"/>
    </sheetView>
  </sheetViews>
  <sheetFormatPr defaultColWidth="9.140625" defaultRowHeight="12.75"/>
  <cols>
    <col min="1" max="1" width="34.421875" style="342" customWidth="1"/>
    <col min="2" max="37" width="6.7109375" style="342" customWidth="1"/>
    <col min="38" max="16384" width="11.421875" style="342" customWidth="1"/>
  </cols>
  <sheetData>
    <row r="1" ht="15"/>
    <row r="2" ht="15"/>
    <row r="3" ht="15"/>
    <row r="4" ht="15"/>
    <row r="8" ht="15.75">
      <c r="A8" s="341" t="s">
        <v>66</v>
      </c>
    </row>
    <row r="9" s="341" customFormat="1" ht="15.75">
      <c r="A9" s="341" t="s">
        <v>485</v>
      </c>
    </row>
    <row r="10" s="341" customFormat="1" ht="15.75">
      <c r="A10" s="343" t="s">
        <v>486</v>
      </c>
    </row>
    <row r="11" spans="2:36" s="344" customFormat="1" ht="15.75">
      <c r="B11" s="344">
        <v>1970</v>
      </c>
      <c r="C11" s="344">
        <v>1971</v>
      </c>
      <c r="D11" s="344">
        <v>1972</v>
      </c>
      <c r="E11" s="344">
        <v>1973</v>
      </c>
      <c r="F11" s="344">
        <v>1974</v>
      </c>
      <c r="G11" s="344">
        <v>1975</v>
      </c>
      <c r="H11" s="344">
        <v>1976</v>
      </c>
      <c r="I11" s="344">
        <v>1977</v>
      </c>
      <c r="J11" s="344">
        <v>1978</v>
      </c>
      <c r="K11" s="344">
        <v>1979</v>
      </c>
      <c r="L11" s="344">
        <v>1980</v>
      </c>
      <c r="M11" s="344">
        <v>1981</v>
      </c>
      <c r="N11" s="344">
        <v>1982</v>
      </c>
      <c r="O11" s="344">
        <v>1983</v>
      </c>
      <c r="P11" s="344">
        <v>1984</v>
      </c>
      <c r="Q11" s="344">
        <v>1985</v>
      </c>
      <c r="R11" s="344">
        <v>1986</v>
      </c>
      <c r="S11" s="344">
        <v>1987</v>
      </c>
      <c r="T11" s="344">
        <v>1988</v>
      </c>
      <c r="U11" s="344">
        <v>1989</v>
      </c>
      <c r="V11" s="344">
        <v>1990</v>
      </c>
      <c r="W11" s="344">
        <v>1991</v>
      </c>
      <c r="X11" s="344">
        <v>1992</v>
      </c>
      <c r="Y11" s="344">
        <v>1993</v>
      </c>
      <c r="Z11" s="344">
        <v>1994</v>
      </c>
      <c r="AA11" s="344">
        <v>1995</v>
      </c>
      <c r="AB11" s="344">
        <v>1996</v>
      </c>
      <c r="AC11" s="344">
        <v>1997</v>
      </c>
      <c r="AD11" s="344">
        <v>1998</v>
      </c>
      <c r="AE11" s="344">
        <v>1999</v>
      </c>
      <c r="AF11" s="344">
        <v>2000</v>
      </c>
      <c r="AG11" s="344">
        <v>2001</v>
      </c>
      <c r="AH11" s="344">
        <v>2002</v>
      </c>
      <c r="AI11" s="344">
        <v>2003</v>
      </c>
      <c r="AJ11" s="344">
        <v>2004</v>
      </c>
    </row>
    <row r="12" spans="1:36" s="349" customFormat="1" ht="15">
      <c r="A12" s="349" t="s">
        <v>365</v>
      </c>
      <c r="B12" s="349">
        <v>14.3</v>
      </c>
      <c r="C12" s="349">
        <v>15.5</v>
      </c>
      <c r="D12" s="350">
        <v>17</v>
      </c>
      <c r="E12" s="349">
        <v>18.5</v>
      </c>
      <c r="F12" s="349">
        <v>18.6</v>
      </c>
      <c r="G12" s="349">
        <v>20.8</v>
      </c>
      <c r="H12" s="349">
        <v>25.8</v>
      </c>
      <c r="I12" s="349">
        <v>26.9</v>
      </c>
      <c r="J12" s="349">
        <v>28.7</v>
      </c>
      <c r="K12" s="349">
        <v>29.9</v>
      </c>
      <c r="L12" s="349">
        <v>30.9</v>
      </c>
      <c r="M12" s="349">
        <v>29.5</v>
      </c>
      <c r="N12" s="349">
        <v>26.8</v>
      </c>
      <c r="O12" s="350">
        <v>18.6575</v>
      </c>
      <c r="P12" s="350">
        <v>13.336666666666666</v>
      </c>
      <c r="Q12" s="350">
        <v>17.820833333333333</v>
      </c>
      <c r="R12" s="350">
        <v>13.887777777777778</v>
      </c>
      <c r="S12" s="350">
        <v>11.838055555555554</v>
      </c>
      <c r="T12" s="350">
        <v>7.486944444444444</v>
      </c>
      <c r="U12" s="350">
        <v>4.924166666666667</v>
      </c>
      <c r="V12" s="350">
        <v>3.6166666666666667</v>
      </c>
      <c r="W12" s="350">
        <v>5.097222222222221</v>
      </c>
      <c r="X12" s="350">
        <v>4.799444444444444</v>
      </c>
      <c r="Y12" s="350">
        <v>5.650555555555556</v>
      </c>
      <c r="Z12" s="350">
        <v>7.057222222222221</v>
      </c>
      <c r="AA12" s="350">
        <v>6.006666666666667</v>
      </c>
      <c r="AB12" s="350">
        <v>9.159166666666666</v>
      </c>
      <c r="AC12" s="350">
        <v>5.491944444444444</v>
      </c>
      <c r="AD12" s="350">
        <v>6.791944444444445</v>
      </c>
      <c r="AE12" s="350">
        <v>4.708055555555555</v>
      </c>
      <c r="AF12" s="350">
        <v>2.9466666666666663</v>
      </c>
      <c r="AG12" s="350">
        <v>4.0744444444444445</v>
      </c>
      <c r="AH12" s="357">
        <v>4.40166666666667</v>
      </c>
      <c r="AI12" s="357">
        <v>4.75361111111111</v>
      </c>
      <c r="AJ12" s="357">
        <v>4.08777777777778</v>
      </c>
    </row>
    <row r="13" spans="1:35" s="347" customFormat="1" ht="14.25">
      <c r="A13" s="347" t="s">
        <v>401</v>
      </c>
      <c r="AE13" s="348"/>
      <c r="AF13" s="348"/>
      <c r="AG13" s="348"/>
      <c r="AH13" s="348"/>
      <c r="AI13" s="348"/>
    </row>
    <row r="14" spans="1:36" s="349" customFormat="1" ht="15">
      <c r="A14" s="349" t="s">
        <v>373</v>
      </c>
      <c r="B14" s="360" t="s">
        <v>578</v>
      </c>
      <c r="C14" s="360" t="s">
        <v>578</v>
      </c>
      <c r="D14" s="360" t="s">
        <v>578</v>
      </c>
      <c r="E14" s="360" t="s">
        <v>578</v>
      </c>
      <c r="F14" s="360" t="s">
        <v>578</v>
      </c>
      <c r="G14" s="360" t="s">
        <v>578</v>
      </c>
      <c r="H14" s="360" t="s">
        <v>578</v>
      </c>
      <c r="I14" s="360" t="s">
        <v>578</v>
      </c>
      <c r="J14" s="360" t="s">
        <v>578</v>
      </c>
      <c r="K14" s="360" t="s">
        <v>578</v>
      </c>
      <c r="L14" s="360" t="s">
        <v>578</v>
      </c>
      <c r="M14" s="360" t="s">
        <v>578</v>
      </c>
      <c r="N14" s="360" t="s">
        <v>578</v>
      </c>
      <c r="O14" s="350">
        <v>0.009166666666666667</v>
      </c>
      <c r="P14" s="350">
        <v>0.2652777777777778</v>
      </c>
      <c r="Q14" s="350">
        <v>0.059166666666666666</v>
      </c>
      <c r="R14" s="350">
        <v>0.29027777777777775</v>
      </c>
      <c r="S14" s="350">
        <v>0.5330555555555555</v>
      </c>
      <c r="T14" s="350">
        <v>0.7880555555555555</v>
      </c>
      <c r="U14" s="350">
        <v>1.6641666666666666</v>
      </c>
      <c r="V14" s="350">
        <v>2.495</v>
      </c>
      <c r="W14" s="350">
        <v>3.0508333333333333</v>
      </c>
      <c r="X14" s="350">
        <v>3.728611111111111</v>
      </c>
      <c r="Y14" s="350">
        <v>3.6572222222222224</v>
      </c>
      <c r="Z14" s="350">
        <v>3.9063888888888885</v>
      </c>
      <c r="AA14" s="350">
        <v>3.85</v>
      </c>
      <c r="AB14" s="350">
        <v>3.9794444444444443</v>
      </c>
      <c r="AC14" s="350">
        <v>3.7552777777777777</v>
      </c>
      <c r="AD14" s="350">
        <v>4.1130555555555555</v>
      </c>
      <c r="AE14" s="350">
        <v>3.4041666666666663</v>
      </c>
      <c r="AF14" s="350">
        <v>2.525</v>
      </c>
      <c r="AG14" s="350">
        <v>3.221388888888889</v>
      </c>
      <c r="AH14" s="357">
        <v>3.34722222222222</v>
      </c>
      <c r="AI14" s="357">
        <v>2.95305555555556</v>
      </c>
      <c r="AJ14" s="357">
        <v>2.4325</v>
      </c>
    </row>
    <row r="15" spans="1:36" s="347" customFormat="1" ht="14.25">
      <c r="A15" s="347" t="s">
        <v>374</v>
      </c>
      <c r="AE15" s="348"/>
      <c r="AF15" s="348"/>
      <c r="AG15" s="348"/>
      <c r="AH15" s="348"/>
      <c r="AI15" s="348"/>
      <c r="AJ15" s="361"/>
    </row>
    <row r="16" spans="1:36" s="349" customFormat="1" ht="15">
      <c r="A16" s="349" t="s">
        <v>451</v>
      </c>
      <c r="B16" s="360" t="s">
        <v>578</v>
      </c>
      <c r="C16" s="360" t="s">
        <v>578</v>
      </c>
      <c r="D16" s="360" t="s">
        <v>578</v>
      </c>
      <c r="E16" s="349">
        <v>0.4</v>
      </c>
      <c r="F16" s="349">
        <v>0.4</v>
      </c>
      <c r="G16" s="349">
        <v>0.2</v>
      </c>
      <c r="H16" s="350">
        <v>0</v>
      </c>
      <c r="I16" s="349">
        <v>0.1</v>
      </c>
      <c r="J16" s="349">
        <v>0.4</v>
      </c>
      <c r="K16" s="349">
        <v>0.5</v>
      </c>
      <c r="L16" s="349">
        <v>0.4</v>
      </c>
      <c r="M16" s="349">
        <v>1.2</v>
      </c>
      <c r="N16" s="349">
        <v>2.4</v>
      </c>
      <c r="O16" s="350">
        <v>6.167222222222222</v>
      </c>
      <c r="P16" s="350">
        <v>8.994444444444444</v>
      </c>
      <c r="Q16" s="350">
        <v>11.80861111111111</v>
      </c>
      <c r="R16" s="350">
        <v>12.913888888888888</v>
      </c>
      <c r="S16" s="350">
        <v>12.70111111111111</v>
      </c>
      <c r="T16" s="350">
        <v>11.801111111111112</v>
      </c>
      <c r="U16" s="350">
        <v>8.919166666666666</v>
      </c>
      <c r="V16" s="350">
        <v>8.225833333333334</v>
      </c>
      <c r="W16" s="350">
        <v>7.744722222222221</v>
      </c>
      <c r="X16" s="350">
        <v>6.65</v>
      </c>
      <c r="Y16" s="350">
        <v>6.144722222222222</v>
      </c>
      <c r="Z16" s="350">
        <v>5.174166666666667</v>
      </c>
      <c r="AA16" s="350">
        <v>4.512777777777777</v>
      </c>
      <c r="AB16" s="350">
        <v>5.031666666666667</v>
      </c>
      <c r="AC16" s="350">
        <v>3.977222222222222</v>
      </c>
      <c r="AD16" s="350">
        <v>3.511111111111111</v>
      </c>
      <c r="AE16" s="350">
        <v>2.8472222222222223</v>
      </c>
      <c r="AF16" s="350">
        <v>2.394722222222222</v>
      </c>
      <c r="AG16" s="350">
        <v>2.0302777777777776</v>
      </c>
      <c r="AH16" s="357">
        <v>2.09055555555556</v>
      </c>
      <c r="AI16" s="357">
        <v>2.0575</v>
      </c>
      <c r="AJ16" s="357">
        <v>3.53805555555556</v>
      </c>
    </row>
    <row r="17" spans="1:36" s="347" customFormat="1" ht="14.25">
      <c r="A17" s="347" t="s">
        <v>484</v>
      </c>
      <c r="AE17" s="348"/>
      <c r="AF17" s="348"/>
      <c r="AG17" s="348"/>
      <c r="AH17" s="348"/>
      <c r="AI17" s="348"/>
      <c r="AJ17" s="361"/>
    </row>
    <row r="18" spans="1:36" s="349" customFormat="1" ht="15">
      <c r="A18" s="349" t="s">
        <v>487</v>
      </c>
      <c r="B18" s="349">
        <v>0.3</v>
      </c>
      <c r="C18" s="349">
        <v>0.3</v>
      </c>
      <c r="D18" s="349">
        <v>0.3</v>
      </c>
      <c r="E18" s="349">
        <v>0.8</v>
      </c>
      <c r="F18" s="349">
        <v>0.9</v>
      </c>
      <c r="G18" s="350">
        <v>1</v>
      </c>
      <c r="H18" s="349">
        <v>1.3</v>
      </c>
      <c r="I18" s="349">
        <v>1.4</v>
      </c>
      <c r="J18" s="349">
        <v>1.6</v>
      </c>
      <c r="K18" s="349">
        <v>1.8</v>
      </c>
      <c r="L18" s="349">
        <v>2.3</v>
      </c>
      <c r="M18" s="349">
        <v>2.7</v>
      </c>
      <c r="N18" s="349">
        <v>3.4</v>
      </c>
      <c r="O18" s="350">
        <v>3.8611111111111107</v>
      </c>
      <c r="P18" s="350">
        <v>5.047222222222222</v>
      </c>
      <c r="Q18" s="350">
        <v>6.5825</v>
      </c>
      <c r="R18" s="350">
        <v>8.466388888888888</v>
      </c>
      <c r="S18" s="350">
        <v>9.164444444444444</v>
      </c>
      <c r="T18" s="350">
        <v>9.525</v>
      </c>
      <c r="U18" s="350">
        <v>9.513333333333334</v>
      </c>
      <c r="V18" s="350">
        <v>10.3625</v>
      </c>
      <c r="W18" s="350">
        <v>12.416666666666666</v>
      </c>
      <c r="X18" s="350">
        <v>13.396666666666667</v>
      </c>
      <c r="Y18" s="350">
        <v>15.56611111111111</v>
      </c>
      <c r="Z18" s="350">
        <v>18.503333333333334</v>
      </c>
      <c r="AA18" s="350">
        <v>20.95722222222222</v>
      </c>
      <c r="AB18" s="350">
        <v>24.78361111111111</v>
      </c>
      <c r="AC18" s="350">
        <v>23.853055555555553</v>
      </c>
      <c r="AD18" s="350">
        <v>24.863888888888887</v>
      </c>
      <c r="AE18" s="350">
        <v>23.625555555555554</v>
      </c>
      <c r="AF18" s="350">
        <v>23.791388888888886</v>
      </c>
      <c r="AG18" s="350">
        <v>27.39388888888889</v>
      </c>
      <c r="AH18" s="357">
        <v>28.5861111111111</v>
      </c>
      <c r="AI18" s="357">
        <v>29.7236111111111</v>
      </c>
      <c r="AJ18" s="357">
        <v>32.905</v>
      </c>
    </row>
    <row r="19" spans="1:36" s="347" customFormat="1" ht="14.25">
      <c r="A19" s="347" t="s">
        <v>488</v>
      </c>
      <c r="AE19" s="348"/>
      <c r="AF19" s="348"/>
      <c r="AG19" s="348"/>
      <c r="AH19" s="348"/>
      <c r="AI19" s="348"/>
      <c r="AJ19" s="361"/>
    </row>
    <row r="20" spans="1:36" s="349" customFormat="1" ht="15">
      <c r="A20" s="349" t="s">
        <v>452</v>
      </c>
      <c r="B20" s="360" t="s">
        <v>578</v>
      </c>
      <c r="C20" s="360" t="s">
        <v>578</v>
      </c>
      <c r="D20" s="349">
        <v>0.1</v>
      </c>
      <c r="E20" s="349">
        <v>0.1</v>
      </c>
      <c r="F20" s="358">
        <v>0</v>
      </c>
      <c r="G20" s="349">
        <v>0.1</v>
      </c>
      <c r="H20" s="349">
        <v>0.1</v>
      </c>
      <c r="I20" s="349">
        <v>0.1</v>
      </c>
      <c r="J20" s="358">
        <v>0</v>
      </c>
      <c r="K20" s="349">
        <v>0.1</v>
      </c>
      <c r="L20" s="349">
        <v>0.1</v>
      </c>
      <c r="M20" s="349">
        <v>0.8</v>
      </c>
      <c r="N20" s="349">
        <v>1.6</v>
      </c>
      <c r="O20" s="350">
        <v>4.323888888888889</v>
      </c>
      <c r="P20" s="350">
        <v>5.321944444444444</v>
      </c>
      <c r="Q20" s="350">
        <v>3.765</v>
      </c>
      <c r="R20" s="350">
        <v>1.8608333333333333</v>
      </c>
      <c r="S20" s="350">
        <v>3.705</v>
      </c>
      <c r="T20" s="350">
        <v>4.916111111111111</v>
      </c>
      <c r="U20" s="350">
        <v>5.2188888888888885</v>
      </c>
      <c r="V20" s="350">
        <v>6.336944444444445</v>
      </c>
      <c r="W20" s="350">
        <v>6.150833333333333</v>
      </c>
      <c r="X20" s="350">
        <v>5.791944444444445</v>
      </c>
      <c r="Y20" s="350">
        <v>5.045</v>
      </c>
      <c r="Z20" s="350">
        <v>2.7530555555555556</v>
      </c>
      <c r="AA20" s="350">
        <v>3.3591666666666664</v>
      </c>
      <c r="AB20" s="350">
        <v>1.68</v>
      </c>
      <c r="AC20" s="350">
        <v>2.17</v>
      </c>
      <c r="AD20" s="350">
        <v>1.7369444444444444</v>
      </c>
      <c r="AE20" s="350">
        <v>1.5022222222222221</v>
      </c>
      <c r="AF20" s="350">
        <v>2.0511111111111107</v>
      </c>
      <c r="AG20" s="350">
        <v>1.6908333333333332</v>
      </c>
      <c r="AH20" s="357">
        <v>1.31194444444444</v>
      </c>
      <c r="AI20" s="357">
        <v>0.485833333333333</v>
      </c>
      <c r="AJ20" s="357">
        <v>0.409444444444444</v>
      </c>
    </row>
    <row r="21" spans="1:36" s="347" customFormat="1" ht="14.25">
      <c r="A21" s="347" t="s">
        <v>453</v>
      </c>
      <c r="AE21" s="348"/>
      <c r="AF21" s="348"/>
      <c r="AG21" s="348"/>
      <c r="AH21" s="348"/>
      <c r="AI21" s="348"/>
      <c r="AJ21" s="361"/>
    </row>
    <row r="22" spans="1:36" s="349" customFormat="1" ht="15">
      <c r="A22" s="349" t="s">
        <v>454</v>
      </c>
      <c r="B22" s="360" t="s">
        <v>578</v>
      </c>
      <c r="C22" s="360" t="s">
        <v>578</v>
      </c>
      <c r="D22" s="360" t="s">
        <v>578</v>
      </c>
      <c r="E22" s="360" t="s">
        <v>578</v>
      </c>
      <c r="F22" s="360" t="s">
        <v>578</v>
      </c>
      <c r="G22" s="360" t="s">
        <v>578</v>
      </c>
      <c r="H22" s="360" t="s">
        <v>578</v>
      </c>
      <c r="I22" s="360" t="s">
        <v>578</v>
      </c>
      <c r="J22" s="360" t="s">
        <v>578</v>
      </c>
      <c r="K22" s="360" t="s">
        <v>578</v>
      </c>
      <c r="L22" s="360" t="s">
        <v>578</v>
      </c>
      <c r="M22" s="360" t="s">
        <v>578</v>
      </c>
      <c r="N22" s="349">
        <v>0.2</v>
      </c>
      <c r="O22" s="350">
        <v>0.7130555555555556</v>
      </c>
      <c r="P22" s="350">
        <v>1.9180555555555554</v>
      </c>
      <c r="Q22" s="350">
        <v>3.211111111111111</v>
      </c>
      <c r="R22" s="350">
        <v>5.281944444444444</v>
      </c>
      <c r="S22" s="350">
        <v>6.906944444444444</v>
      </c>
      <c r="T22" s="350">
        <v>6.922222222222222</v>
      </c>
      <c r="U22" s="350">
        <v>6.831111111111111</v>
      </c>
      <c r="V22" s="350">
        <v>7.083055555555555</v>
      </c>
      <c r="W22" s="350">
        <v>7.3869444444444445</v>
      </c>
      <c r="X22" s="350">
        <v>6.913055555555555</v>
      </c>
      <c r="Y22" s="350">
        <v>7.213055555555556</v>
      </c>
      <c r="Z22" s="350">
        <v>6.9191666666666665</v>
      </c>
      <c r="AA22" s="350">
        <v>6.966944444444445</v>
      </c>
      <c r="AB22" s="350">
        <v>6.916111111111111</v>
      </c>
      <c r="AC22" s="350">
        <v>6.108888888888889</v>
      </c>
      <c r="AD22" s="350">
        <v>7.368055555555555</v>
      </c>
      <c r="AE22" s="350">
        <v>7.523888888888889</v>
      </c>
      <c r="AF22" s="350">
        <v>7.484166666666666</v>
      </c>
      <c r="AG22" s="350">
        <v>7.596111111111111</v>
      </c>
      <c r="AH22" s="357">
        <v>7.69</v>
      </c>
      <c r="AI22" s="357">
        <v>6.62388888888889</v>
      </c>
      <c r="AJ22" s="357">
        <v>6.40638888888889</v>
      </c>
    </row>
    <row r="23" spans="1:36" s="347" customFormat="1" ht="14.25">
      <c r="A23" s="347" t="s">
        <v>455</v>
      </c>
      <c r="AE23" s="348"/>
      <c r="AF23" s="348"/>
      <c r="AG23" s="348"/>
      <c r="AH23" s="348"/>
      <c r="AI23" s="348"/>
      <c r="AJ23" s="361"/>
    </row>
    <row r="24" spans="1:36" s="349" customFormat="1" ht="15">
      <c r="A24" s="349" t="s">
        <v>456</v>
      </c>
      <c r="B24" s="360" t="s">
        <v>578</v>
      </c>
      <c r="C24" s="360" t="s">
        <v>578</v>
      </c>
      <c r="D24" s="360" t="s">
        <v>578</v>
      </c>
      <c r="E24" s="360" t="s">
        <v>578</v>
      </c>
      <c r="F24" s="360" t="s">
        <v>578</v>
      </c>
      <c r="G24" s="349">
        <v>0.1</v>
      </c>
      <c r="H24" s="349">
        <v>0.1</v>
      </c>
      <c r="I24" s="349">
        <v>0.2</v>
      </c>
      <c r="J24" s="349">
        <v>0.3</v>
      </c>
      <c r="K24" s="349">
        <v>0.3</v>
      </c>
      <c r="L24" s="349">
        <v>0.6</v>
      </c>
      <c r="M24" s="349">
        <v>1.4</v>
      </c>
      <c r="N24" s="349">
        <v>1.3</v>
      </c>
      <c r="O24" s="350">
        <v>1.46</v>
      </c>
      <c r="P24" s="350">
        <v>1.9705555555555554</v>
      </c>
      <c r="Q24" s="350">
        <v>2.3330555555555557</v>
      </c>
      <c r="R24" s="350">
        <v>2.3569444444444443</v>
      </c>
      <c r="S24" s="350">
        <v>2.743888888888889</v>
      </c>
      <c r="T24" s="350">
        <v>2.8011111111111107</v>
      </c>
      <c r="U24" s="350">
        <v>3.3272222222222223</v>
      </c>
      <c r="V24" s="350">
        <v>3.013055555555556</v>
      </c>
      <c r="W24" s="350">
        <v>2.9919444444444445</v>
      </c>
      <c r="X24" s="350">
        <v>3.145</v>
      </c>
      <c r="Y24" s="350">
        <v>3.2780555555555555</v>
      </c>
      <c r="Z24" s="350">
        <v>3.33</v>
      </c>
      <c r="AA24" s="350">
        <v>3.2019444444444445</v>
      </c>
      <c r="AB24" s="350">
        <v>2.7938888888888886</v>
      </c>
      <c r="AC24" s="350">
        <v>3.34</v>
      </c>
      <c r="AD24" s="350">
        <v>3.907777777777778</v>
      </c>
      <c r="AE24" s="350">
        <v>4.807777777777777</v>
      </c>
      <c r="AF24" s="350">
        <v>4.643888888888888</v>
      </c>
      <c r="AG24" s="350">
        <v>4.914166666666667</v>
      </c>
      <c r="AH24" s="357">
        <v>4.33111111111111</v>
      </c>
      <c r="AI24" s="357">
        <v>5.345</v>
      </c>
      <c r="AJ24" s="357">
        <v>3.75722222222222</v>
      </c>
    </row>
    <row r="25" spans="1:34" s="351" customFormat="1" ht="14.25">
      <c r="A25" s="351" t="s">
        <v>457</v>
      </c>
      <c r="AE25" s="352"/>
      <c r="AF25" s="352"/>
      <c r="AG25" s="352"/>
      <c r="AH25" s="352"/>
    </row>
    <row r="26" spans="1:36" s="349" customFormat="1" ht="15">
      <c r="A26" s="349" t="s">
        <v>458</v>
      </c>
      <c r="B26" s="349">
        <v>14.6</v>
      </c>
      <c r="C26" s="349">
        <v>15.9</v>
      </c>
      <c r="D26" s="349">
        <v>17.4</v>
      </c>
      <c r="E26" s="349">
        <v>19.8</v>
      </c>
      <c r="F26" s="349">
        <v>19.9</v>
      </c>
      <c r="G26" s="349">
        <v>22.2</v>
      </c>
      <c r="H26" s="349">
        <v>27.3</v>
      </c>
      <c r="I26" s="349">
        <v>28.7</v>
      </c>
      <c r="J26" s="350">
        <v>31</v>
      </c>
      <c r="K26" s="349">
        <v>32.7</v>
      </c>
      <c r="L26" s="349">
        <v>34.5</v>
      </c>
      <c r="M26" s="350">
        <v>36</v>
      </c>
      <c r="N26" s="349">
        <v>36.1</v>
      </c>
      <c r="O26" s="350">
        <v>35.191944444444445</v>
      </c>
      <c r="P26" s="350">
        <v>36.854166666666664</v>
      </c>
      <c r="Q26" s="350">
        <v>45.58027777777777</v>
      </c>
      <c r="R26" s="350">
        <v>45.05805555555555</v>
      </c>
      <c r="S26" s="350">
        <v>47.5925</v>
      </c>
      <c r="T26" s="350">
        <v>44.24055555555556</v>
      </c>
      <c r="U26" s="350">
        <v>40.39805555555556</v>
      </c>
      <c r="V26" s="350">
        <v>41.13305555555556</v>
      </c>
      <c r="W26" s="350">
        <v>44.839166666666664</v>
      </c>
      <c r="X26" s="350">
        <v>44.42472222222222</v>
      </c>
      <c r="Y26" s="350">
        <v>46.554722222222225</v>
      </c>
      <c r="Z26" s="350">
        <v>47.64333333333334</v>
      </c>
      <c r="AA26" s="350">
        <v>48.85472222222222</v>
      </c>
      <c r="AB26" s="350">
        <v>54.343888888888884</v>
      </c>
      <c r="AC26" s="350">
        <v>48.69638888888889</v>
      </c>
      <c r="AD26" s="350">
        <v>52.292777777777786</v>
      </c>
      <c r="AE26" s="350">
        <v>48.41888888888889</v>
      </c>
      <c r="AF26" s="350">
        <v>45.83694444444444</v>
      </c>
      <c r="AG26" s="350">
        <f>SUM(AG12:AG24)</f>
        <v>50.92111111111111</v>
      </c>
      <c r="AH26" s="350">
        <f>SUM(AH12:AH24)</f>
        <v>51.758611111111094</v>
      </c>
      <c r="AI26" s="350">
        <f>SUM(AI12:AI24)</f>
        <v>51.942499999999995</v>
      </c>
      <c r="AJ26" s="350">
        <f>SUM(AJ12:AJ24)</f>
        <v>53.536388888888894</v>
      </c>
    </row>
    <row r="27" spans="1:33" s="351" customFormat="1" ht="14.25">
      <c r="A27" s="351" t="s">
        <v>33</v>
      </c>
      <c r="AE27" s="352"/>
      <c r="AF27" s="352"/>
      <c r="AG27" s="352"/>
    </row>
    <row r="29" spans="1:3" s="354" customFormat="1" ht="12.75">
      <c r="A29" s="359" t="s">
        <v>787</v>
      </c>
      <c r="B29" s="359"/>
      <c r="C29" s="359"/>
    </row>
    <row r="30" spans="1:3" s="354" customFormat="1" ht="12.75">
      <c r="A30" s="359" t="s">
        <v>789</v>
      </c>
      <c r="B30" s="359"/>
      <c r="C30" s="359"/>
    </row>
  </sheetData>
  <sheetProtection password="C1E7" sheet="1" objects="1" scenarios="1"/>
  <printOptions/>
  <pageMargins left="0.75" right="0.75" top="1" bottom="1" header="0.5" footer="0.5"/>
  <pageSetup horizontalDpi="600" verticalDpi="600" orientation="landscape" paperSize="9" scale="97" r:id="rId2"/>
  <colBreaks count="1" manualBreakCount="1">
    <brk id="21" min="7" max="30"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7:R50"/>
  <sheetViews>
    <sheetView tabSelected="1" zoomScale="75" zoomScaleNormal="75" workbookViewId="0" topLeftCell="A1">
      <pane xSplit="1" topLeftCell="B1" activePane="topRight" state="frozen"/>
      <selection pane="topLeft" activeCell="A1" sqref="A1"/>
      <selection pane="topRight" activeCell="H8" sqref="H8"/>
    </sheetView>
  </sheetViews>
  <sheetFormatPr defaultColWidth="9.140625" defaultRowHeight="12.75"/>
  <cols>
    <col min="1" max="1" width="55.8515625" style="94" customWidth="1"/>
    <col min="2" max="13" width="9.7109375" style="94" customWidth="1"/>
    <col min="14" max="14" width="9.7109375" style="95" customWidth="1"/>
    <col min="15" max="16" width="9.7109375" style="94" customWidth="1"/>
    <col min="17" max="16384" width="11.421875" style="94" customWidth="1"/>
  </cols>
  <sheetData>
    <row r="1" ht="15"/>
    <row r="2" ht="15"/>
    <row r="3" ht="15"/>
    <row r="4" ht="15"/>
    <row r="7" ht="15">
      <c r="A7" s="646" t="s">
        <v>89</v>
      </c>
    </row>
    <row r="8" spans="1:9" ht="15.75">
      <c r="A8" s="96" t="s">
        <v>52</v>
      </c>
      <c r="C8" s="644"/>
      <c r="D8" s="644"/>
      <c r="E8" s="644"/>
      <c r="F8" s="644"/>
      <c r="G8" s="644"/>
      <c r="I8" s="125"/>
    </row>
    <row r="9" spans="1:14" s="96" customFormat="1" ht="15.75">
      <c r="A9" s="96" t="s">
        <v>670</v>
      </c>
      <c r="I9" s="645"/>
      <c r="J9" s="645"/>
      <c r="N9" s="97"/>
    </row>
    <row r="10" spans="1:14" s="96" customFormat="1" ht="15.75">
      <c r="A10" s="98" t="s">
        <v>671</v>
      </c>
      <c r="N10" s="97"/>
    </row>
    <row r="11" spans="2:16" s="99" customFormat="1" ht="15.75">
      <c r="B11" s="100">
        <v>29221</v>
      </c>
      <c r="C11" s="100">
        <v>32874</v>
      </c>
      <c r="D11" s="100">
        <v>33239</v>
      </c>
      <c r="E11" s="100">
        <v>33604</v>
      </c>
      <c r="F11" s="100">
        <v>33970</v>
      </c>
      <c r="G11" s="100">
        <v>34335</v>
      </c>
      <c r="H11" s="100">
        <v>34700</v>
      </c>
      <c r="I11" s="100">
        <v>35065</v>
      </c>
      <c r="J11" s="100">
        <v>35431</v>
      </c>
      <c r="K11" s="100">
        <v>35796</v>
      </c>
      <c r="L11" s="100">
        <v>36161</v>
      </c>
      <c r="M11" s="100">
        <v>36526</v>
      </c>
      <c r="N11" s="100">
        <v>36892</v>
      </c>
      <c r="O11" s="100">
        <v>37257</v>
      </c>
      <c r="P11" s="99">
        <v>2003</v>
      </c>
    </row>
    <row r="12" spans="1:16" s="96" customFormat="1" ht="15.75">
      <c r="A12" s="96" t="s">
        <v>714</v>
      </c>
      <c r="C12" s="409">
        <f aca="true" t="shared" si="0" ref="C12:P12">SUM(C14:C23)</f>
        <v>51705.18</v>
      </c>
      <c r="D12" s="409">
        <f t="shared" si="0"/>
        <v>52268.630000000005</v>
      </c>
      <c r="E12" s="409">
        <f t="shared" si="0"/>
        <v>52168.90000000001</v>
      </c>
      <c r="F12" s="409">
        <f t="shared" si="0"/>
        <v>51775.45999999999</v>
      </c>
      <c r="G12" s="409">
        <f t="shared" si="0"/>
        <v>54133.48</v>
      </c>
      <c r="H12" s="409">
        <f t="shared" si="0"/>
        <v>52944.33</v>
      </c>
      <c r="I12" s="409">
        <f t="shared" si="0"/>
        <v>56600.45</v>
      </c>
      <c r="J12" s="409">
        <f t="shared" si="0"/>
        <v>52450.87</v>
      </c>
      <c r="K12" s="409">
        <f t="shared" si="0"/>
        <v>53111.59</v>
      </c>
      <c r="L12" s="409">
        <f t="shared" si="0"/>
        <v>50609.920000000006</v>
      </c>
      <c r="M12" s="409">
        <f t="shared" si="0"/>
        <v>48128.22</v>
      </c>
      <c r="N12" s="409">
        <f t="shared" si="0"/>
        <v>48898.799999999996</v>
      </c>
      <c r="O12" s="409">
        <f t="shared" si="0"/>
        <v>50412.9</v>
      </c>
      <c r="P12" s="409">
        <f t="shared" si="0"/>
        <v>51320.799999999996</v>
      </c>
    </row>
    <row r="13" spans="1:16" s="102" customFormat="1" ht="15">
      <c r="A13" s="101" t="s">
        <v>715</v>
      </c>
      <c r="B13" s="410"/>
      <c r="C13" s="410"/>
      <c r="D13" s="410"/>
      <c r="E13" s="410"/>
      <c r="F13" s="410"/>
      <c r="G13" s="410"/>
      <c r="H13" s="410"/>
      <c r="I13" s="410"/>
      <c r="J13" s="410"/>
      <c r="K13" s="410"/>
      <c r="L13" s="410"/>
      <c r="M13" s="410"/>
      <c r="N13" s="411"/>
      <c r="O13" s="411" t="s">
        <v>661</v>
      </c>
      <c r="P13" s="412"/>
    </row>
    <row r="14" spans="1:16" s="103" customFormat="1" ht="18">
      <c r="A14" s="103" t="s">
        <v>721</v>
      </c>
      <c r="C14" s="413">
        <v>10724.42</v>
      </c>
      <c r="D14" s="413">
        <v>10466.67</v>
      </c>
      <c r="E14" s="413">
        <v>9648.74</v>
      </c>
      <c r="F14" s="413">
        <v>10371.41</v>
      </c>
      <c r="G14" s="413">
        <v>11357.24</v>
      </c>
      <c r="H14" s="413">
        <v>11591.14</v>
      </c>
      <c r="I14" s="413">
        <v>11596.52</v>
      </c>
      <c r="J14" s="413">
        <v>12157.57</v>
      </c>
      <c r="K14" s="413">
        <v>11571.47</v>
      </c>
      <c r="L14" s="413">
        <v>10660.62</v>
      </c>
      <c r="M14" s="413">
        <v>10150.88</v>
      </c>
      <c r="N14" s="414">
        <v>10215.16</v>
      </c>
      <c r="O14" s="414">
        <v>10514.73</v>
      </c>
      <c r="P14" s="415">
        <v>11128.77</v>
      </c>
    </row>
    <row r="15" spans="1:16" s="105" customFormat="1" ht="14.25">
      <c r="A15" s="104" t="s">
        <v>722</v>
      </c>
      <c r="C15" s="416"/>
      <c r="D15" s="416"/>
      <c r="E15" s="416"/>
      <c r="F15" s="416"/>
      <c r="G15" s="416"/>
      <c r="H15" s="416"/>
      <c r="I15" s="416" t="s">
        <v>661</v>
      </c>
      <c r="J15" s="416"/>
      <c r="K15" s="416"/>
      <c r="L15" s="416"/>
      <c r="M15" s="416"/>
      <c r="N15" s="417"/>
      <c r="O15" s="417"/>
      <c r="P15" s="418"/>
    </row>
    <row r="16" spans="1:16" s="106" customFormat="1" ht="15">
      <c r="A16" s="106" t="s">
        <v>771</v>
      </c>
      <c r="B16" s="107"/>
      <c r="C16" s="107">
        <v>18351.64</v>
      </c>
      <c r="D16" s="107">
        <v>18056.26</v>
      </c>
      <c r="E16" s="107">
        <v>18939.31</v>
      </c>
      <c r="F16" s="107">
        <v>18102.6</v>
      </c>
      <c r="G16" s="107">
        <v>18689.89</v>
      </c>
      <c r="H16" s="107">
        <v>18811.32</v>
      </c>
      <c r="I16" s="107">
        <v>18603.13</v>
      </c>
      <c r="J16" s="107">
        <v>18822.27</v>
      </c>
      <c r="K16" s="107">
        <v>19103.13</v>
      </c>
      <c r="L16" s="107">
        <v>19433.67</v>
      </c>
      <c r="M16" s="107">
        <v>19252.52</v>
      </c>
      <c r="N16" s="419">
        <v>19407.18</v>
      </c>
      <c r="O16" s="419">
        <v>19801.66</v>
      </c>
      <c r="P16" s="420">
        <v>20056.5</v>
      </c>
    </row>
    <row r="17" spans="1:16" s="105" customFormat="1" ht="14.25">
      <c r="A17" s="104" t="s">
        <v>376</v>
      </c>
      <c r="C17" s="416"/>
      <c r="D17" s="416"/>
      <c r="E17" s="416"/>
      <c r="F17" s="416"/>
      <c r="G17" s="416"/>
      <c r="H17" s="416"/>
      <c r="I17" s="416"/>
      <c r="J17" s="416"/>
      <c r="K17" s="416"/>
      <c r="L17" s="416"/>
      <c r="M17" s="416"/>
      <c r="N17" s="417"/>
      <c r="O17" s="417"/>
      <c r="P17" s="418"/>
    </row>
    <row r="18" spans="1:16" s="106" customFormat="1" ht="15">
      <c r="A18" s="108" t="s">
        <v>772</v>
      </c>
      <c r="C18" s="107">
        <f>10505.86+845.11</f>
        <v>11350.970000000001</v>
      </c>
      <c r="D18" s="107">
        <f>10232.16+1067.16</f>
        <v>11299.32</v>
      </c>
      <c r="E18" s="107">
        <f>9639.36+1119.19</f>
        <v>10758.550000000001</v>
      </c>
      <c r="F18" s="107">
        <f>9605.92+876.69</f>
        <v>10482.61</v>
      </c>
      <c r="G18" s="107">
        <f>9680.37+773.32</f>
        <v>10453.69</v>
      </c>
      <c r="H18" s="107">
        <f>9215.49+702.05</f>
        <v>9917.539999999999</v>
      </c>
      <c r="I18" s="107">
        <f>9252.82+644.42</f>
        <v>9897.24</v>
      </c>
      <c r="J18" s="107">
        <f>8480.32+584.11</f>
        <v>9064.43</v>
      </c>
      <c r="K18" s="107">
        <f>8404.77+471.01</f>
        <v>8875.78</v>
      </c>
      <c r="L18" s="107">
        <f>7948.81+408.92</f>
        <v>8357.73</v>
      </c>
      <c r="M18" s="419">
        <f>7594.36+393.53</f>
        <v>7987.889999999999</v>
      </c>
      <c r="N18" s="419">
        <f>6965.46+270.33</f>
        <v>7235.79</v>
      </c>
      <c r="O18" s="419">
        <f>6480.92+318.83</f>
        <v>6799.75</v>
      </c>
      <c r="P18" s="420">
        <f>6165.96+299.48</f>
        <v>6465.4400000000005</v>
      </c>
    </row>
    <row r="19" spans="1:16" s="105" customFormat="1" ht="14.25">
      <c r="A19" s="104" t="s">
        <v>780</v>
      </c>
      <c r="C19" s="421"/>
      <c r="D19" s="421"/>
      <c r="E19" s="421"/>
      <c r="F19" s="421"/>
      <c r="G19" s="421"/>
      <c r="H19" s="421"/>
      <c r="I19" s="421"/>
      <c r="J19" s="421"/>
      <c r="K19" s="421"/>
      <c r="L19" s="421"/>
      <c r="M19" s="421"/>
      <c r="N19" s="421"/>
      <c r="O19" s="421"/>
      <c r="P19" s="418"/>
    </row>
    <row r="20" spans="1:16" s="106" customFormat="1" ht="18">
      <c r="A20" s="108" t="s">
        <v>672</v>
      </c>
      <c r="C20" s="107">
        <f>10186.63+43.86</f>
        <v>10230.49</v>
      </c>
      <c r="D20" s="107">
        <f>11391.6+52.2</f>
        <v>11443.800000000001</v>
      </c>
      <c r="E20" s="107">
        <f>11932.92+58.33</f>
        <v>11991.25</v>
      </c>
      <c r="F20" s="107">
        <f>11771.07+48.02</f>
        <v>11819.09</v>
      </c>
      <c r="G20" s="107">
        <f>12243.1+49.08</f>
        <v>12292.18</v>
      </c>
      <c r="H20" s="107">
        <f>11347.08+42.74</f>
        <v>11389.82</v>
      </c>
      <c r="I20" s="107">
        <f>15335.97+49.12</f>
        <v>15385.09</v>
      </c>
      <c r="J20" s="107">
        <f>11353.4+50.6</f>
        <v>11404</v>
      </c>
      <c r="K20" s="107">
        <f>12363.27+49.16</f>
        <v>12412.43</v>
      </c>
      <c r="L20" s="107">
        <f>10952.02+48.2</f>
        <v>11000.220000000001</v>
      </c>
      <c r="M20" s="107">
        <f>9550.9+44.44</f>
        <v>9595.34</v>
      </c>
      <c r="N20" s="419">
        <f>10845.08+47.47</f>
        <v>10892.55</v>
      </c>
      <c r="O20" s="419">
        <f>12112.04+60.73</f>
        <v>12172.77</v>
      </c>
      <c r="P20" s="420">
        <f>12768.83+120.94</f>
        <v>12889.77</v>
      </c>
    </row>
    <row r="21" spans="1:16" s="105" customFormat="1" ht="14.25">
      <c r="A21" s="104" t="s">
        <v>716</v>
      </c>
      <c r="C21" s="416"/>
      <c r="D21" s="416"/>
      <c r="E21" s="416"/>
      <c r="F21" s="416"/>
      <c r="G21" s="416"/>
      <c r="H21" s="416"/>
      <c r="I21" s="416"/>
      <c r="J21" s="416"/>
      <c r="K21" s="416"/>
      <c r="L21" s="416"/>
      <c r="M21" s="416"/>
      <c r="N21" s="417"/>
      <c r="O21" s="417"/>
      <c r="P21" s="418"/>
    </row>
    <row r="22" spans="1:16" ht="15">
      <c r="A22" s="94" t="s">
        <v>717</v>
      </c>
      <c r="C22" s="422">
        <f>1047.66</f>
        <v>1047.66</v>
      </c>
      <c r="D22" s="422">
        <v>1002.58</v>
      </c>
      <c r="E22" s="422">
        <v>831.05</v>
      </c>
      <c r="F22" s="422">
        <v>999.75</v>
      </c>
      <c r="G22" s="422">
        <f>1340.48</f>
        <v>1340.48</v>
      </c>
      <c r="H22" s="422">
        <v>1234.51</v>
      </c>
      <c r="I22" s="422">
        <v>1118.47</v>
      </c>
      <c r="J22" s="422">
        <v>1002.6</v>
      </c>
      <c r="K22" s="422">
        <v>1148.78</v>
      </c>
      <c r="L22" s="422">
        <v>1157.68</v>
      </c>
      <c r="M22" s="422">
        <v>1141.59</v>
      </c>
      <c r="N22" s="423">
        <v>1148.12</v>
      </c>
      <c r="O22" s="423">
        <v>1123.99</v>
      </c>
      <c r="P22" s="422">
        <v>780.32</v>
      </c>
    </row>
    <row r="23" spans="1:16" s="110" customFormat="1" ht="14.25">
      <c r="A23" s="109" t="s">
        <v>718</v>
      </c>
      <c r="C23" s="424"/>
      <c r="D23" s="424"/>
      <c r="E23" s="424"/>
      <c r="F23" s="424"/>
      <c r="G23" s="424"/>
      <c r="H23" s="424"/>
      <c r="I23" s="424"/>
      <c r="J23" s="424"/>
      <c r="K23" s="424"/>
      <c r="L23" s="424"/>
      <c r="M23" s="424"/>
      <c r="N23" s="425"/>
      <c r="O23" s="425"/>
      <c r="P23" s="426"/>
    </row>
    <row r="24" spans="1:16" ht="18">
      <c r="A24" s="94" t="s">
        <v>673</v>
      </c>
      <c r="C24" s="125">
        <f>4252.15+320.32</f>
        <v>4572.469999999999</v>
      </c>
      <c r="D24" s="125">
        <f>4136.87+311.23</f>
        <v>4448.1</v>
      </c>
      <c r="E24" s="125">
        <f>3996.45+300.78</f>
        <v>4297.23</v>
      </c>
      <c r="F24" s="125">
        <f>4045.68+278.83</f>
        <v>4324.51</v>
      </c>
      <c r="G24" s="125">
        <f>4285.12+274.73</f>
        <v>4559.85</v>
      </c>
      <c r="H24" s="125">
        <f>4378.45+263.57</f>
        <v>4642.0199999999995</v>
      </c>
      <c r="I24" s="125">
        <f>4319.78+248.31</f>
        <v>4568.09</v>
      </c>
      <c r="J24" s="125">
        <f>4100.96+231.7</f>
        <v>4332.66</v>
      </c>
      <c r="K24" s="125">
        <f>4134.09+212.7</f>
        <v>4346.79</v>
      </c>
      <c r="L24" s="125">
        <f>3911+193.19</f>
        <v>4104.19</v>
      </c>
      <c r="M24" s="125">
        <f>4112.12+186.38</f>
        <v>4298.5</v>
      </c>
      <c r="N24" s="423">
        <f>4366.26+186.18</f>
        <v>4552.4400000000005</v>
      </c>
      <c r="O24" s="427">
        <f>4243.14+175.63</f>
        <v>4418.77</v>
      </c>
      <c r="P24" s="422">
        <f>4505.35+168.96</f>
        <v>4674.31</v>
      </c>
    </row>
    <row r="25" spans="1:16" s="112" customFormat="1" ht="16.5">
      <c r="A25" s="111" t="s">
        <v>361</v>
      </c>
      <c r="C25" s="421"/>
      <c r="D25" s="421"/>
      <c r="E25" s="421"/>
      <c r="F25" s="421"/>
      <c r="G25" s="421"/>
      <c r="H25" s="421"/>
      <c r="I25" s="421"/>
      <c r="J25" s="421"/>
      <c r="K25" s="421"/>
      <c r="L25" s="421"/>
      <c r="M25" s="421"/>
      <c r="N25" s="428"/>
      <c r="O25" s="428"/>
      <c r="P25" s="429"/>
    </row>
    <row r="26" spans="1:16" ht="15">
      <c r="A26" s="94" t="s">
        <v>723</v>
      </c>
      <c r="C26" s="422">
        <v>-20291.959866666668</v>
      </c>
      <c r="D26" s="422">
        <v>-29327.650466666666</v>
      </c>
      <c r="E26" s="422">
        <v>-23353.08</v>
      </c>
      <c r="F26" s="422">
        <v>-29332.096666666668</v>
      </c>
      <c r="G26" s="422">
        <v>-26305.348333333335</v>
      </c>
      <c r="H26" s="422">
        <v>-21292.704933333334</v>
      </c>
      <c r="I26" s="422">
        <v>-22269.046133333333</v>
      </c>
      <c r="J26" s="422">
        <v>-27287.605333333333</v>
      </c>
      <c r="K26" s="422">
        <v>-24330.899866666667</v>
      </c>
      <c r="L26" s="422">
        <v>-27305.3102</v>
      </c>
      <c r="M26" s="422">
        <v>-27305.505266666667</v>
      </c>
      <c r="N26" s="423">
        <v>-24810.83849574792</v>
      </c>
      <c r="O26" s="423">
        <v>-26541.32227533333</v>
      </c>
      <c r="P26" s="422">
        <v>-21498.94</v>
      </c>
    </row>
    <row r="27" spans="1:16" s="112" customFormat="1" ht="14.25">
      <c r="A27" s="111" t="s">
        <v>724</v>
      </c>
      <c r="C27" s="421"/>
      <c r="D27" s="421"/>
      <c r="E27" s="421"/>
      <c r="F27" s="421"/>
      <c r="G27" s="421"/>
      <c r="H27" s="421"/>
      <c r="I27" s="421"/>
      <c r="J27" s="421"/>
      <c r="K27" s="421"/>
      <c r="L27" s="421"/>
      <c r="M27" s="421"/>
      <c r="N27" s="428"/>
      <c r="O27" s="428"/>
      <c r="P27" s="429"/>
    </row>
    <row r="28" spans="1:16" s="113" customFormat="1" ht="15.75">
      <c r="A28" s="113" t="s">
        <v>662</v>
      </c>
      <c r="B28" s="113">
        <v>82010</v>
      </c>
      <c r="C28" s="430">
        <f aca="true" t="shared" si="1" ref="C28:N28">C12+C24</f>
        <v>56277.65</v>
      </c>
      <c r="D28" s="430">
        <f t="shared" si="1"/>
        <v>56716.73</v>
      </c>
      <c r="E28" s="430">
        <f t="shared" si="1"/>
        <v>56466.130000000005</v>
      </c>
      <c r="F28" s="430">
        <f t="shared" si="1"/>
        <v>56099.969999999994</v>
      </c>
      <c r="G28" s="430">
        <f t="shared" si="1"/>
        <v>58693.33</v>
      </c>
      <c r="H28" s="430">
        <f t="shared" si="1"/>
        <v>57586.35</v>
      </c>
      <c r="I28" s="430">
        <f t="shared" si="1"/>
        <v>61168.53999999999</v>
      </c>
      <c r="J28" s="430">
        <f t="shared" si="1"/>
        <v>56783.53</v>
      </c>
      <c r="K28" s="430">
        <f t="shared" si="1"/>
        <v>57458.38</v>
      </c>
      <c r="L28" s="430">
        <f t="shared" si="1"/>
        <v>54714.11000000001</v>
      </c>
      <c r="M28" s="430">
        <f t="shared" si="1"/>
        <v>52426.72</v>
      </c>
      <c r="N28" s="430">
        <f t="shared" si="1"/>
        <v>53451.24</v>
      </c>
      <c r="O28" s="430">
        <f>SUM(O12,O24)</f>
        <v>54831.67</v>
      </c>
      <c r="P28" s="431">
        <f>SUM(P12,P24)</f>
        <v>55995.10999999999</v>
      </c>
    </row>
    <row r="29" spans="1:16" s="115" customFormat="1" ht="15">
      <c r="A29" s="114" t="s">
        <v>663</v>
      </c>
      <c r="C29" s="432"/>
      <c r="D29" s="432"/>
      <c r="E29" s="432"/>
      <c r="F29" s="432"/>
      <c r="G29" s="432"/>
      <c r="H29" s="432"/>
      <c r="I29" s="432"/>
      <c r="J29" s="432"/>
      <c r="K29" s="432"/>
      <c r="L29" s="432"/>
      <c r="M29" s="432"/>
      <c r="N29" s="432"/>
      <c r="O29" s="432"/>
      <c r="P29" s="115" t="s">
        <v>661</v>
      </c>
    </row>
    <row r="30" spans="1:16" ht="15">
      <c r="A30" s="94" t="s">
        <v>719</v>
      </c>
      <c r="C30" s="125">
        <v>3563.08</v>
      </c>
      <c r="D30" s="125">
        <v>3648.53</v>
      </c>
      <c r="E30" s="125">
        <v>3908.91</v>
      </c>
      <c r="F30" s="125">
        <v>4161.59</v>
      </c>
      <c r="G30" s="125">
        <v>4910.83</v>
      </c>
      <c r="H30" s="125">
        <v>4937.85</v>
      </c>
      <c r="I30" s="125">
        <v>5183.98</v>
      </c>
      <c r="J30" s="125">
        <v>5908.98</v>
      </c>
      <c r="K30" s="125">
        <v>6690.61</v>
      </c>
      <c r="L30" s="125">
        <v>6788.51</v>
      </c>
      <c r="M30" s="125">
        <v>6697.19</v>
      </c>
      <c r="N30" s="423">
        <v>6526.31</v>
      </c>
      <c r="O30" s="423">
        <v>5716.15</v>
      </c>
      <c r="P30" s="422">
        <v>7086.87</v>
      </c>
    </row>
    <row r="31" spans="1:15" s="112" customFormat="1" ht="14.25">
      <c r="A31" s="111" t="s">
        <v>720</v>
      </c>
      <c r="C31" s="421"/>
      <c r="K31" s="105"/>
      <c r="L31" s="105"/>
      <c r="M31" s="105"/>
      <c r="N31" s="116"/>
      <c r="O31" s="105"/>
    </row>
    <row r="32" spans="1:15" s="112" customFormat="1" ht="15.75">
      <c r="A32" s="111"/>
      <c r="K32" s="105"/>
      <c r="L32" s="105"/>
      <c r="M32" s="117"/>
      <c r="N32" s="117"/>
      <c r="O32" s="113"/>
    </row>
    <row r="33" spans="1:15" ht="15.75">
      <c r="A33" s="118" t="s">
        <v>664</v>
      </c>
      <c r="C33" s="125"/>
      <c r="K33" s="113"/>
      <c r="L33" s="106"/>
      <c r="M33" s="119"/>
      <c r="N33" s="119"/>
      <c r="O33" s="113"/>
    </row>
    <row r="34" spans="1:15" ht="15.75">
      <c r="A34" s="118" t="s">
        <v>665</v>
      </c>
      <c r="K34" s="120"/>
      <c r="L34" s="106"/>
      <c r="M34" s="121"/>
      <c r="N34" s="122"/>
      <c r="O34" s="121"/>
    </row>
    <row r="35" spans="1:15" ht="15">
      <c r="A35" s="118" t="s">
        <v>674</v>
      </c>
      <c r="K35" s="106"/>
      <c r="L35" s="106"/>
      <c r="M35" s="107"/>
      <c r="N35" s="123"/>
      <c r="O35" s="106"/>
    </row>
    <row r="36" spans="1:15" ht="15">
      <c r="A36" s="118" t="s">
        <v>675</v>
      </c>
      <c r="K36" s="104"/>
      <c r="L36" s="106"/>
      <c r="M36" s="105"/>
      <c r="N36" s="116"/>
      <c r="O36" s="105"/>
    </row>
    <row r="37" spans="1:15" ht="15">
      <c r="A37" s="118" t="s">
        <v>677</v>
      </c>
      <c r="K37" s="104"/>
      <c r="L37" s="106"/>
      <c r="M37" s="105"/>
      <c r="N37" s="116"/>
      <c r="O37" s="105"/>
    </row>
    <row r="38" spans="1:15" ht="15">
      <c r="A38" s="118" t="s">
        <v>676</v>
      </c>
      <c r="K38" s="104"/>
      <c r="L38" s="106"/>
      <c r="M38" s="105"/>
      <c r="N38" s="116"/>
      <c r="O38" s="105"/>
    </row>
    <row r="39" spans="1:15" ht="15">
      <c r="A39" s="118" t="s">
        <v>666</v>
      </c>
      <c r="K39" s="104"/>
      <c r="L39" s="106"/>
      <c r="M39" s="105"/>
      <c r="N39" s="116"/>
      <c r="O39" s="105"/>
    </row>
    <row r="40" spans="1:15" ht="15">
      <c r="A40" s="118" t="s">
        <v>667</v>
      </c>
      <c r="K40" s="104"/>
      <c r="L40" s="106"/>
      <c r="M40" s="105"/>
      <c r="N40" s="116"/>
      <c r="O40" s="105"/>
    </row>
    <row r="41" spans="1:15" ht="15">
      <c r="A41" s="124" t="s">
        <v>668</v>
      </c>
      <c r="K41" s="106"/>
      <c r="L41" s="106"/>
      <c r="M41" s="107"/>
      <c r="N41" s="123"/>
      <c r="O41" s="106"/>
    </row>
    <row r="42" spans="1:15" ht="15">
      <c r="A42" s="124" t="s">
        <v>669</v>
      </c>
      <c r="C42" s="125"/>
      <c r="K42" s="104"/>
      <c r="L42" s="106"/>
      <c r="M42" s="105"/>
      <c r="N42" s="116"/>
      <c r="O42" s="105"/>
    </row>
    <row r="43" spans="1:18" ht="15">
      <c r="A43" s="118"/>
      <c r="K43" s="106"/>
      <c r="L43" s="106"/>
      <c r="M43" s="123"/>
      <c r="N43" s="123"/>
      <c r="O43" s="107"/>
      <c r="Q43" s="112"/>
      <c r="R43" s="112"/>
    </row>
    <row r="44" spans="1:18" ht="15">
      <c r="A44" s="118"/>
      <c r="K44" s="104"/>
      <c r="L44" s="106"/>
      <c r="M44" s="105"/>
      <c r="N44" s="116"/>
      <c r="O44" s="105"/>
      <c r="Q44" s="112"/>
      <c r="R44" s="112"/>
    </row>
    <row r="45" spans="11:15" ht="15">
      <c r="K45" s="106"/>
      <c r="L45" s="106"/>
      <c r="M45" s="107"/>
      <c r="N45" s="123"/>
      <c r="O45" s="106"/>
    </row>
    <row r="46" spans="3:15" ht="15">
      <c r="C46" s="125"/>
      <c r="D46" s="125"/>
      <c r="E46" s="125"/>
      <c r="F46" s="125"/>
      <c r="G46" s="125"/>
      <c r="H46" s="125"/>
      <c r="I46" s="125"/>
      <c r="J46" s="125"/>
      <c r="K46" s="125"/>
      <c r="L46" s="125"/>
      <c r="M46" s="125"/>
      <c r="N46" s="125"/>
      <c r="O46" s="125"/>
    </row>
    <row r="47" spans="11:15" ht="15">
      <c r="K47" s="104"/>
      <c r="L47" s="106"/>
      <c r="M47" s="105"/>
      <c r="N47" s="116"/>
      <c r="O47" s="105"/>
    </row>
    <row r="48" spans="11:15" ht="15">
      <c r="K48" s="106"/>
      <c r="L48" s="106"/>
      <c r="M48" s="106"/>
      <c r="N48" s="123"/>
      <c r="O48" s="106"/>
    </row>
    <row r="50" ht="15">
      <c r="N50" s="94"/>
    </row>
  </sheetData>
  <sheetProtection password="C1E7" sheet="1" objects="1" scenarios="1"/>
  <printOptions/>
  <pageMargins left="0.75" right="0.75" top="1" bottom="1" header="0.5" footer="0.5"/>
  <pageSetup fitToHeight="1" fitToWidth="1" horizontalDpi="600" verticalDpi="600" orientation="landscape" paperSize="9" scale="51" r:id="rId2"/>
  <drawing r:id="rId1"/>
</worksheet>
</file>

<file path=xl/worksheets/sheet20.xml><?xml version="1.0" encoding="utf-8"?>
<worksheet xmlns="http://schemas.openxmlformats.org/spreadsheetml/2006/main" xmlns:r="http://schemas.openxmlformats.org/officeDocument/2006/relationships">
  <dimension ref="A8:CB50"/>
  <sheetViews>
    <sheetView zoomScale="75" zoomScaleNormal="75" workbookViewId="0" topLeftCell="A1">
      <pane xSplit="1" topLeftCell="B1" activePane="topRight" state="frozen"/>
      <selection pane="topLeft" activeCell="A1" sqref="A1"/>
      <selection pane="topRight" activeCell="B1" sqref="B1"/>
    </sheetView>
  </sheetViews>
  <sheetFormatPr defaultColWidth="9.140625" defaultRowHeight="12.75"/>
  <cols>
    <col min="1" max="1" width="57.00390625" style="387" customWidth="1"/>
    <col min="2" max="14" width="9.140625" style="387" customWidth="1"/>
    <col min="15" max="15" width="13.00390625" style="387" customWidth="1"/>
    <col min="16" max="16" width="9.140625" style="387" customWidth="1"/>
    <col min="17" max="17" width="10.421875" style="387" customWidth="1"/>
    <col min="18" max="16384" width="9.140625" style="387" customWidth="1"/>
  </cols>
  <sheetData>
    <row r="3" s="342" customFormat="1" ht="15"/>
    <row r="4" s="342" customFormat="1" ht="15"/>
    <row r="5" s="342" customFormat="1" ht="15"/>
    <row r="6" s="342" customFormat="1" ht="15"/>
    <row r="7" s="342" customFormat="1" ht="15"/>
    <row r="8" s="342" customFormat="1" ht="15.75">
      <c r="A8" s="341" t="s">
        <v>67</v>
      </c>
    </row>
    <row r="9" spans="1:14" s="341" customFormat="1" ht="15.75">
      <c r="A9" s="341" t="s">
        <v>499</v>
      </c>
      <c r="M9" s="342"/>
      <c r="N9" s="342"/>
    </row>
    <row r="10" s="341" customFormat="1" ht="15.75">
      <c r="A10" s="343" t="s">
        <v>500</v>
      </c>
    </row>
    <row r="11" spans="1:17" s="344" customFormat="1" ht="15.75">
      <c r="A11" s="344" t="s">
        <v>495</v>
      </c>
      <c r="B11" s="344">
        <v>1992</v>
      </c>
      <c r="C11" s="344">
        <v>1993</v>
      </c>
      <c r="D11" s="344">
        <v>1994</v>
      </c>
      <c r="E11" s="344">
        <v>1995</v>
      </c>
      <c r="F11" s="344">
        <v>1996</v>
      </c>
      <c r="G11" s="344">
        <v>1997</v>
      </c>
      <c r="H11" s="344">
        <v>1998</v>
      </c>
      <c r="I11" s="344">
        <v>1999</v>
      </c>
      <c r="J11" s="344">
        <v>2000</v>
      </c>
      <c r="K11" s="344">
        <v>2001</v>
      </c>
      <c r="L11" s="344">
        <v>2002</v>
      </c>
      <c r="M11" s="344">
        <v>2003</v>
      </c>
      <c r="N11" s="344">
        <v>2004</v>
      </c>
      <c r="O11" s="362"/>
      <c r="P11" s="362"/>
      <c r="Q11" s="363"/>
    </row>
    <row r="12" spans="1:17" s="349" customFormat="1" ht="15">
      <c r="A12" s="349" t="s">
        <v>459</v>
      </c>
      <c r="E12" s="350">
        <v>0.47</v>
      </c>
      <c r="F12" s="350">
        <v>0.49</v>
      </c>
      <c r="G12" s="350">
        <v>1</v>
      </c>
      <c r="H12" s="350">
        <v>0.62</v>
      </c>
      <c r="I12" s="350">
        <v>1.76</v>
      </c>
      <c r="J12" s="349">
        <v>1.7</v>
      </c>
      <c r="K12" s="350">
        <v>3.122</v>
      </c>
      <c r="L12" s="350">
        <v>4.419</v>
      </c>
      <c r="M12" s="350">
        <v>4.7</v>
      </c>
      <c r="N12" s="383">
        <v>3.898</v>
      </c>
      <c r="O12" s="364"/>
      <c r="P12" s="365"/>
      <c r="Q12" s="366"/>
    </row>
    <row r="13" spans="1:17" s="349" customFormat="1" ht="15">
      <c r="A13" s="349" t="s">
        <v>460</v>
      </c>
      <c r="H13" s="350">
        <v>0.08</v>
      </c>
      <c r="I13" s="350">
        <v>1.39</v>
      </c>
      <c r="J13" s="349">
        <v>2.7</v>
      </c>
      <c r="K13" s="350">
        <v>3.377</v>
      </c>
      <c r="L13" s="350">
        <v>4.396</v>
      </c>
      <c r="M13" s="350">
        <v>4.16</v>
      </c>
      <c r="N13" s="383">
        <v>4.569</v>
      </c>
      <c r="O13" s="367"/>
      <c r="P13" s="368"/>
      <c r="Q13" s="369"/>
    </row>
    <row r="14" spans="1:17" s="349" customFormat="1" ht="15">
      <c r="A14" s="349" t="s">
        <v>461</v>
      </c>
      <c r="C14" s="349">
        <v>0.1</v>
      </c>
      <c r="D14" s="350">
        <v>0.13</v>
      </c>
      <c r="E14" s="350">
        <v>0.12</v>
      </c>
      <c r="F14" s="350">
        <v>0.12</v>
      </c>
      <c r="G14" s="349">
        <v>0.1</v>
      </c>
      <c r="H14" s="349">
        <v>0.1</v>
      </c>
      <c r="I14" s="350">
        <v>0.09</v>
      </c>
      <c r="J14" s="349">
        <v>0.2</v>
      </c>
      <c r="K14" s="350">
        <v>0.126</v>
      </c>
      <c r="L14" s="350">
        <v>0.155</v>
      </c>
      <c r="M14" s="350">
        <v>0.141</v>
      </c>
      <c r="N14" s="384">
        <v>0.12</v>
      </c>
      <c r="O14" s="364"/>
      <c r="P14" s="365"/>
      <c r="Q14" s="366"/>
    </row>
    <row r="15" spans="1:17" s="349" customFormat="1" ht="15">
      <c r="A15" s="349" t="s">
        <v>462</v>
      </c>
      <c r="E15" s="349">
        <v>0.9</v>
      </c>
      <c r="F15" s="350">
        <v>4</v>
      </c>
      <c r="G15" s="350">
        <v>6.48</v>
      </c>
      <c r="H15" s="350">
        <v>6.51</v>
      </c>
      <c r="I15" s="349">
        <v>14.8</v>
      </c>
      <c r="J15" s="349">
        <f>13.5+4.9</f>
        <v>18.4</v>
      </c>
      <c r="K15" s="350">
        <v>19.2</v>
      </c>
      <c r="L15" s="350">
        <v>28.552</v>
      </c>
      <c r="M15" s="350">
        <v>36.9</v>
      </c>
      <c r="N15" s="384">
        <v>35.1</v>
      </c>
      <c r="O15" s="367"/>
      <c r="P15" s="368"/>
      <c r="Q15" s="369"/>
    </row>
    <row r="16" spans="1:17" s="349" customFormat="1" ht="15">
      <c r="A16" s="349" t="s">
        <v>463</v>
      </c>
      <c r="K16" s="350">
        <v>0.581</v>
      </c>
      <c r="L16" s="350">
        <v>2.377</v>
      </c>
      <c r="M16" s="350">
        <v>2.83</v>
      </c>
      <c r="N16" s="384">
        <v>2.41</v>
      </c>
      <c r="O16" s="367"/>
      <c r="P16" s="368"/>
      <c r="Q16" s="369"/>
    </row>
    <row r="17" spans="1:17" s="349" customFormat="1" ht="15">
      <c r="A17" s="349" t="s">
        <v>464</v>
      </c>
      <c r="H17" s="350"/>
      <c r="I17" s="350">
        <v>3.04</v>
      </c>
      <c r="J17" s="349">
        <v>2.7</v>
      </c>
      <c r="K17" s="350">
        <v>7.12</v>
      </c>
      <c r="L17" s="350">
        <v>13.235</v>
      </c>
      <c r="M17" s="350">
        <v>13.009</v>
      </c>
      <c r="N17" s="384">
        <v>12.863</v>
      </c>
      <c r="O17" s="367"/>
      <c r="P17" s="368"/>
      <c r="Q17" s="369"/>
    </row>
    <row r="18" spans="1:17" s="349" customFormat="1" ht="15">
      <c r="A18" s="349" t="s">
        <v>501</v>
      </c>
      <c r="H18" s="350">
        <v>1.45</v>
      </c>
      <c r="I18" s="350">
        <v>6.58</v>
      </c>
      <c r="J18" s="349">
        <v>6.9</v>
      </c>
      <c r="K18" s="350">
        <v>10.015</v>
      </c>
      <c r="L18" s="350">
        <v>16.626</v>
      </c>
      <c r="M18" s="350">
        <v>16.796</v>
      </c>
      <c r="N18" s="384">
        <v>15.421</v>
      </c>
      <c r="O18" s="367"/>
      <c r="P18" s="368"/>
      <c r="Q18" s="369"/>
    </row>
    <row r="19" spans="1:17" s="349" customFormat="1" ht="15">
      <c r="A19" s="349" t="s">
        <v>514</v>
      </c>
      <c r="F19" s="350">
        <v>4</v>
      </c>
      <c r="G19" s="350">
        <v>0.56</v>
      </c>
      <c r="H19" s="350">
        <v>0.68</v>
      </c>
      <c r="I19" s="350">
        <v>1.15</v>
      </c>
      <c r="J19" s="349">
        <v>1.6</v>
      </c>
      <c r="K19" s="350">
        <v>2.251</v>
      </c>
      <c r="L19" s="350">
        <v>3.116</v>
      </c>
      <c r="M19" s="350">
        <v>3.676</v>
      </c>
      <c r="N19" s="384">
        <v>4.021</v>
      </c>
      <c r="P19" s="368"/>
      <c r="Q19" s="369"/>
    </row>
    <row r="20" spans="1:17" s="349" customFormat="1" ht="15">
      <c r="A20" s="349" t="s">
        <v>489</v>
      </c>
      <c r="H20" s="350">
        <v>0.17</v>
      </c>
      <c r="I20" s="350">
        <v>0.45</v>
      </c>
      <c r="J20" s="349">
        <v>0.8</v>
      </c>
      <c r="K20" s="350">
        <v>1.211</v>
      </c>
      <c r="L20" s="350">
        <v>1.67</v>
      </c>
      <c r="M20" s="350">
        <v>1.568</v>
      </c>
      <c r="N20" s="384">
        <v>1.605</v>
      </c>
      <c r="O20" s="367"/>
      <c r="P20" s="368"/>
      <c r="Q20" s="369"/>
    </row>
    <row r="21" spans="1:21" s="349" customFormat="1" ht="15">
      <c r="A21" s="349" t="s">
        <v>515</v>
      </c>
      <c r="K21" s="350"/>
      <c r="L21" s="350"/>
      <c r="M21" s="350">
        <v>0.25</v>
      </c>
      <c r="N21" s="384">
        <v>0.253</v>
      </c>
      <c r="O21" s="367"/>
      <c r="P21" s="342"/>
      <c r="Q21" s="342"/>
      <c r="R21" s="342"/>
      <c r="S21" s="342"/>
      <c r="T21" s="342"/>
      <c r="U21" s="342"/>
    </row>
    <row r="22" spans="1:21" s="349" customFormat="1" ht="15">
      <c r="A22" s="349" t="s">
        <v>516</v>
      </c>
      <c r="I22" s="350">
        <v>0.69</v>
      </c>
      <c r="J22" s="349">
        <v>2.4</v>
      </c>
      <c r="K22" s="350">
        <v>2.733</v>
      </c>
      <c r="L22" s="350">
        <v>3.407</v>
      </c>
      <c r="M22" s="350">
        <v>4.517</v>
      </c>
      <c r="N22" s="384">
        <v>4.557</v>
      </c>
      <c r="O22" s="367"/>
      <c r="P22" s="342"/>
      <c r="Q22" s="342"/>
      <c r="R22" s="342"/>
      <c r="S22" s="342"/>
      <c r="T22" s="342"/>
      <c r="U22" s="342"/>
    </row>
    <row r="23" spans="1:21" s="371" customFormat="1" ht="15.75">
      <c r="A23" s="349" t="s">
        <v>517</v>
      </c>
      <c r="B23" s="349"/>
      <c r="C23" s="349"/>
      <c r="D23" s="349"/>
      <c r="E23" s="349"/>
      <c r="F23" s="349"/>
      <c r="G23" s="350">
        <v>0.62</v>
      </c>
      <c r="H23" s="350">
        <v>0.49</v>
      </c>
      <c r="I23" s="350">
        <v>1.77</v>
      </c>
      <c r="J23" s="349">
        <v>4.4</v>
      </c>
      <c r="K23" s="350">
        <v>6.552</v>
      </c>
      <c r="L23" s="350">
        <v>18.5</v>
      </c>
      <c r="M23" s="350">
        <v>20.588</v>
      </c>
      <c r="N23" s="384">
        <v>22.16</v>
      </c>
      <c r="O23" s="370"/>
      <c r="P23" s="342"/>
      <c r="Q23" s="342"/>
      <c r="R23" s="342"/>
      <c r="S23" s="342"/>
      <c r="T23" s="342"/>
      <c r="U23" s="342"/>
    </row>
    <row r="24" spans="1:21" s="349" customFormat="1" ht="15">
      <c r="A24" s="349" t="s">
        <v>518</v>
      </c>
      <c r="F24" s="350">
        <v>0.58</v>
      </c>
      <c r="G24" s="350">
        <v>8.76</v>
      </c>
      <c r="H24" s="350">
        <v>9.91</v>
      </c>
      <c r="I24" s="350">
        <v>20.01</v>
      </c>
      <c r="J24" s="349">
        <v>23.7</v>
      </c>
      <c r="K24" s="350">
        <v>36</v>
      </c>
      <c r="L24" s="350">
        <v>47</v>
      </c>
      <c r="M24" s="350">
        <v>47.378</v>
      </c>
      <c r="N24" s="384">
        <v>43.755</v>
      </c>
      <c r="O24" s="367"/>
      <c r="P24" s="342"/>
      <c r="Q24" s="342"/>
      <c r="R24" s="342"/>
      <c r="S24" s="342"/>
      <c r="T24" s="342"/>
      <c r="U24" s="342"/>
    </row>
    <row r="25" spans="1:21" s="349" customFormat="1" ht="15">
      <c r="A25" s="349" t="s">
        <v>496</v>
      </c>
      <c r="F25" s="349">
        <v>0.2</v>
      </c>
      <c r="G25" s="350">
        <v>0.18</v>
      </c>
      <c r="H25" s="349">
        <v>0</v>
      </c>
      <c r="I25" s="349">
        <v>0</v>
      </c>
      <c r="J25" s="349">
        <v>0.5</v>
      </c>
      <c r="K25" s="350">
        <v>3.363</v>
      </c>
      <c r="L25" s="350">
        <v>6.651</v>
      </c>
      <c r="M25" s="350">
        <v>6.649</v>
      </c>
      <c r="N25" s="384">
        <v>6.709</v>
      </c>
      <c r="P25" s="342"/>
      <c r="Q25" s="342"/>
      <c r="R25" s="342"/>
      <c r="S25" s="342"/>
      <c r="T25" s="342"/>
      <c r="U25" s="342"/>
    </row>
    <row r="26" spans="1:21" s="371" customFormat="1" ht="15.75">
      <c r="A26" s="349" t="s">
        <v>497</v>
      </c>
      <c r="B26" s="349"/>
      <c r="C26" s="349"/>
      <c r="D26" s="349"/>
      <c r="E26" s="349">
        <v>0.9</v>
      </c>
      <c r="F26" s="350">
        <v>1.65</v>
      </c>
      <c r="G26" s="349">
        <v>1.9</v>
      </c>
      <c r="H26" s="350">
        <v>1.87</v>
      </c>
      <c r="I26" s="350">
        <v>4.26</v>
      </c>
      <c r="J26" s="349">
        <v>5.8</v>
      </c>
      <c r="K26" s="350">
        <v>6.48</v>
      </c>
      <c r="L26" s="350">
        <v>8.305</v>
      </c>
      <c r="M26" s="350">
        <v>5.843</v>
      </c>
      <c r="N26" s="384">
        <v>9.02</v>
      </c>
      <c r="O26" s="372"/>
      <c r="P26" s="342"/>
      <c r="Q26" s="342"/>
      <c r="R26" s="342"/>
      <c r="S26" s="342"/>
      <c r="T26" s="342"/>
      <c r="U26" s="342"/>
    </row>
    <row r="27" spans="1:21" s="349" customFormat="1" ht="15">
      <c r="A27" s="349" t="s">
        <v>519</v>
      </c>
      <c r="D27" s="350">
        <v>1</v>
      </c>
      <c r="E27" s="350">
        <v>1.05</v>
      </c>
      <c r="F27" s="350">
        <v>1</v>
      </c>
      <c r="G27" s="350">
        <v>1.01</v>
      </c>
      <c r="H27" s="350">
        <v>1.02</v>
      </c>
      <c r="I27" s="350">
        <v>0.98</v>
      </c>
      <c r="J27" s="349">
        <v>1.1</v>
      </c>
      <c r="K27" s="350">
        <v>0.998</v>
      </c>
      <c r="L27" s="350">
        <v>0.935</v>
      </c>
      <c r="M27" s="350">
        <v>0.965</v>
      </c>
      <c r="N27" s="384">
        <v>0.96</v>
      </c>
      <c r="O27" s="367"/>
      <c r="P27" s="342"/>
      <c r="Q27" s="342"/>
      <c r="R27" s="342"/>
      <c r="S27" s="342"/>
      <c r="T27" s="342"/>
      <c r="U27" s="342"/>
    </row>
    <row r="28" spans="1:17" s="349" customFormat="1" ht="15">
      <c r="A28" s="349" t="s">
        <v>520</v>
      </c>
      <c r="J28" s="349">
        <v>1.8</v>
      </c>
      <c r="K28" s="350">
        <v>2.6</v>
      </c>
      <c r="L28" s="350">
        <v>2.7</v>
      </c>
      <c r="M28" s="350">
        <v>2</v>
      </c>
      <c r="N28" s="384">
        <v>2.2</v>
      </c>
      <c r="O28" s="367"/>
      <c r="P28" s="368"/>
      <c r="Q28" s="369"/>
    </row>
    <row r="29" spans="1:17" s="349" customFormat="1" ht="15">
      <c r="A29" s="349" t="s">
        <v>490</v>
      </c>
      <c r="K29" s="350"/>
      <c r="L29" s="350">
        <v>0.469</v>
      </c>
      <c r="M29" s="350">
        <v>0.88</v>
      </c>
      <c r="N29" s="384">
        <v>0.869</v>
      </c>
      <c r="O29" s="367"/>
      <c r="P29" s="368"/>
      <c r="Q29" s="369"/>
    </row>
    <row r="30" spans="1:17" s="349" customFormat="1" ht="15">
      <c r="A30" s="349" t="s">
        <v>521</v>
      </c>
      <c r="I30" s="350">
        <v>0.51</v>
      </c>
      <c r="J30" s="349">
        <v>0.9</v>
      </c>
      <c r="K30" s="350">
        <v>1.712</v>
      </c>
      <c r="L30" s="350">
        <v>2.911</v>
      </c>
      <c r="M30" s="350">
        <v>3.262</v>
      </c>
      <c r="N30" s="384">
        <v>2.118</v>
      </c>
      <c r="O30" s="367"/>
      <c r="P30" s="368"/>
      <c r="Q30" s="369"/>
    </row>
    <row r="31" spans="1:17" s="349" customFormat="1" ht="15">
      <c r="A31" s="349" t="s">
        <v>522</v>
      </c>
      <c r="E31" s="350">
        <v>0.57</v>
      </c>
      <c r="F31" s="349">
        <v>7.1</v>
      </c>
      <c r="G31" s="350">
        <v>15.18</v>
      </c>
      <c r="H31" s="350">
        <v>13.26</v>
      </c>
      <c r="I31" s="350">
        <v>22.05</v>
      </c>
      <c r="J31" s="349">
        <v>23.1</v>
      </c>
      <c r="K31" s="350">
        <v>40.6</v>
      </c>
      <c r="L31" s="350">
        <v>52.526</v>
      </c>
      <c r="M31" s="350">
        <v>53.7</v>
      </c>
      <c r="N31" s="384">
        <v>54.5</v>
      </c>
      <c r="O31" s="367"/>
      <c r="P31" s="368"/>
      <c r="Q31" s="369"/>
    </row>
    <row r="32" spans="1:17" s="349" customFormat="1" ht="15">
      <c r="A32" s="349" t="s">
        <v>523</v>
      </c>
      <c r="E32" s="350">
        <v>10.72</v>
      </c>
      <c r="F32" s="350">
        <v>34</v>
      </c>
      <c r="G32" s="350">
        <v>80</v>
      </c>
      <c r="H32" s="350">
        <v>120</v>
      </c>
      <c r="I32" s="350">
        <v>173.22</v>
      </c>
      <c r="J32" s="349">
        <f>199.9+2.5</f>
        <v>202.4</v>
      </c>
      <c r="K32" s="350">
        <v>229.075</v>
      </c>
      <c r="L32" s="350">
        <v>314.187</v>
      </c>
      <c r="M32" s="350">
        <v>344.699</v>
      </c>
      <c r="N32" s="384">
        <v>324.316</v>
      </c>
      <c r="P32" s="368"/>
      <c r="Q32" s="369"/>
    </row>
    <row r="33" spans="1:17" s="349" customFormat="1" ht="15">
      <c r="A33" s="349" t="s">
        <v>491</v>
      </c>
      <c r="J33" s="349">
        <v>0.1</v>
      </c>
      <c r="K33" s="350">
        <v>1.538</v>
      </c>
      <c r="L33" s="350">
        <v>1.854</v>
      </c>
      <c r="M33" s="350">
        <v>3.101</v>
      </c>
      <c r="N33" s="384">
        <v>2.452</v>
      </c>
      <c r="O33" s="367"/>
      <c r="P33" s="368"/>
      <c r="Q33" s="369"/>
    </row>
    <row r="34" spans="1:17" s="349" customFormat="1" ht="15">
      <c r="A34" s="349" t="s">
        <v>524</v>
      </c>
      <c r="K34" s="350">
        <v>3</v>
      </c>
      <c r="L34" s="350">
        <v>5</v>
      </c>
      <c r="M34" s="350">
        <v>5</v>
      </c>
      <c r="N34" s="384">
        <v>5</v>
      </c>
      <c r="O34" s="367"/>
      <c r="P34" s="368"/>
      <c r="Q34" s="369"/>
    </row>
    <row r="35" spans="1:17" s="349" customFormat="1" ht="15">
      <c r="A35" s="349" t="s">
        <v>492</v>
      </c>
      <c r="G35" s="350">
        <v>4.81</v>
      </c>
      <c r="H35" s="350">
        <v>6.74</v>
      </c>
      <c r="I35" s="350">
        <v>9.43</v>
      </c>
      <c r="J35" s="349">
        <v>16.9</v>
      </c>
      <c r="K35" s="350">
        <v>19.171</v>
      </c>
      <c r="L35" s="350">
        <v>22.656</v>
      </c>
      <c r="M35" s="350">
        <v>21.641</v>
      </c>
      <c r="N35" s="384">
        <v>22.596</v>
      </c>
      <c r="O35" s="367"/>
      <c r="P35" s="368"/>
      <c r="Q35" s="369"/>
    </row>
    <row r="36" spans="1:17" s="349" customFormat="1" ht="15">
      <c r="A36" s="349" t="s">
        <v>525</v>
      </c>
      <c r="B36" s="349">
        <v>1.2</v>
      </c>
      <c r="C36" s="349">
        <v>6.6</v>
      </c>
      <c r="D36" s="349">
        <v>11.8</v>
      </c>
      <c r="E36" s="350">
        <v>15.23</v>
      </c>
      <c r="F36" s="350">
        <v>17.47</v>
      </c>
      <c r="G36" s="350">
        <v>19.67</v>
      </c>
      <c r="H36" s="349">
        <v>15.7</v>
      </c>
      <c r="I36" s="350">
        <v>19.21</v>
      </c>
      <c r="J36" s="349">
        <v>18.2</v>
      </c>
      <c r="K36" s="350">
        <v>19.84</v>
      </c>
      <c r="L36" s="350">
        <v>25.4</v>
      </c>
      <c r="M36" s="350">
        <v>25</v>
      </c>
      <c r="N36" s="384">
        <v>25.1</v>
      </c>
      <c r="O36" s="367"/>
      <c r="P36" s="368"/>
      <c r="Q36" s="369"/>
    </row>
    <row r="37" spans="1:21" s="349" customFormat="1" ht="15">
      <c r="A37" s="349" t="s">
        <v>498</v>
      </c>
      <c r="K37" s="350">
        <v>5.5</v>
      </c>
      <c r="L37" s="350">
        <v>10.42</v>
      </c>
      <c r="M37" s="350">
        <v>10.845</v>
      </c>
      <c r="N37" s="384">
        <v>11.059</v>
      </c>
      <c r="P37" s="342"/>
      <c r="Q37" s="342"/>
      <c r="R37" s="342"/>
      <c r="S37" s="342"/>
      <c r="T37" s="342"/>
      <c r="U37" s="342"/>
    </row>
    <row r="38" spans="1:21" s="349" customFormat="1" ht="15">
      <c r="A38" s="342" t="s">
        <v>526</v>
      </c>
      <c r="B38" s="342"/>
      <c r="C38" s="342"/>
      <c r="D38" s="342"/>
      <c r="E38" s="342"/>
      <c r="F38" s="342"/>
      <c r="G38" s="342"/>
      <c r="H38" s="342"/>
      <c r="I38" s="342"/>
      <c r="J38" s="342"/>
      <c r="K38" s="373"/>
      <c r="L38" s="373"/>
      <c r="M38" s="373">
        <v>0.3</v>
      </c>
      <c r="N38" s="385">
        <v>0.3</v>
      </c>
      <c r="P38" s="342"/>
      <c r="Q38" s="342"/>
      <c r="R38" s="342"/>
      <c r="S38" s="342"/>
      <c r="T38" s="342"/>
      <c r="U38" s="342"/>
    </row>
    <row r="39" spans="1:15" s="342" customFormat="1" ht="15">
      <c r="A39" s="342" t="s">
        <v>527</v>
      </c>
      <c r="K39" s="373"/>
      <c r="L39" s="373">
        <v>0.198</v>
      </c>
      <c r="M39" s="373">
        <v>0.619</v>
      </c>
      <c r="N39" s="386">
        <v>0.809</v>
      </c>
      <c r="O39" s="367"/>
    </row>
    <row r="40" spans="1:15" s="342" customFormat="1" ht="15">
      <c r="A40" s="345" t="s">
        <v>760</v>
      </c>
      <c r="B40" s="345">
        <f aca="true" t="shared" si="0" ref="B40:N40">SUM(B12:B39)</f>
        <v>1.2</v>
      </c>
      <c r="C40" s="345">
        <f t="shared" si="0"/>
        <v>6.699999999999999</v>
      </c>
      <c r="D40" s="346">
        <f t="shared" si="0"/>
        <v>12.93</v>
      </c>
      <c r="E40" s="346">
        <f t="shared" si="0"/>
        <v>29.96</v>
      </c>
      <c r="F40" s="346">
        <f t="shared" si="0"/>
        <v>70.61</v>
      </c>
      <c r="G40" s="346">
        <f t="shared" si="0"/>
        <v>140.26999999999998</v>
      </c>
      <c r="H40" s="345">
        <f t="shared" si="0"/>
        <v>178.6</v>
      </c>
      <c r="I40" s="346">
        <f t="shared" si="0"/>
        <v>281.39</v>
      </c>
      <c r="J40" s="345">
        <f t="shared" si="0"/>
        <v>336.3</v>
      </c>
      <c r="K40" s="346">
        <f t="shared" si="0"/>
        <v>426.16499999999996</v>
      </c>
      <c r="L40" s="346">
        <f t="shared" si="0"/>
        <v>597.665</v>
      </c>
      <c r="M40" s="346">
        <f t="shared" si="0"/>
        <v>641.0169999999999</v>
      </c>
      <c r="N40" s="350">
        <f t="shared" si="0"/>
        <v>618.7399999999999</v>
      </c>
      <c r="O40" s="367"/>
    </row>
    <row r="41" spans="1:80" s="376" customFormat="1" ht="14.25">
      <c r="A41" s="347" t="s">
        <v>33</v>
      </c>
      <c r="B41" s="347"/>
      <c r="C41" s="347"/>
      <c r="D41" s="347"/>
      <c r="E41" s="347"/>
      <c r="F41" s="347"/>
      <c r="G41" s="347"/>
      <c r="H41" s="347"/>
      <c r="I41" s="347"/>
      <c r="J41" s="347"/>
      <c r="K41" s="347"/>
      <c r="L41" s="347"/>
      <c r="M41" s="347"/>
      <c r="N41" s="347"/>
      <c r="O41" s="374"/>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5"/>
      <c r="AY41" s="375"/>
      <c r="AZ41" s="375"/>
      <c r="BA41" s="375"/>
      <c r="BB41" s="375"/>
      <c r="BC41" s="375"/>
      <c r="BD41" s="375"/>
      <c r="BE41" s="375"/>
      <c r="BF41" s="375"/>
      <c r="BG41" s="375"/>
      <c r="BH41" s="375"/>
      <c r="BI41" s="375"/>
      <c r="BJ41" s="375"/>
      <c r="BK41" s="375"/>
      <c r="BL41" s="375"/>
      <c r="BM41" s="375"/>
      <c r="BN41" s="375"/>
      <c r="BO41" s="375"/>
      <c r="BP41" s="375"/>
      <c r="BQ41" s="375"/>
      <c r="BR41" s="375"/>
      <c r="BS41" s="375"/>
      <c r="BT41" s="375"/>
      <c r="BU41" s="375"/>
      <c r="BV41" s="375"/>
      <c r="BW41" s="375"/>
      <c r="BX41" s="375"/>
      <c r="BY41" s="375"/>
      <c r="BZ41" s="375"/>
      <c r="CA41" s="375"/>
      <c r="CB41" s="375"/>
    </row>
    <row r="42" spans="1:80" s="377" customFormat="1" ht="15">
      <c r="A42" s="349" t="s">
        <v>528</v>
      </c>
      <c r="B42" s="349">
        <v>1</v>
      </c>
      <c r="C42" s="349">
        <v>6</v>
      </c>
      <c r="D42" s="349">
        <v>13</v>
      </c>
      <c r="E42" s="349">
        <v>65</v>
      </c>
      <c r="F42" s="349">
        <v>128</v>
      </c>
      <c r="G42" s="349">
        <v>181</v>
      </c>
      <c r="H42" s="349">
        <v>302</v>
      </c>
      <c r="I42" s="349">
        <v>368</v>
      </c>
      <c r="J42" s="360">
        <v>441</v>
      </c>
      <c r="K42" s="360">
        <v>521</v>
      </c>
      <c r="L42" s="349">
        <v>788</v>
      </c>
      <c r="M42" s="360" t="s">
        <v>573</v>
      </c>
      <c r="N42" s="360" t="s">
        <v>573</v>
      </c>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2"/>
      <c r="AY42" s="342"/>
      <c r="AZ42" s="342"/>
      <c r="BA42" s="342"/>
      <c r="BB42" s="342"/>
      <c r="BC42" s="342"/>
      <c r="BD42" s="342"/>
      <c r="BE42" s="342"/>
      <c r="BF42" s="342"/>
      <c r="BG42" s="342"/>
      <c r="BH42" s="342"/>
      <c r="BI42" s="342"/>
      <c r="BJ42" s="342"/>
      <c r="BK42" s="342"/>
      <c r="BL42" s="342"/>
      <c r="BM42" s="342"/>
      <c r="BN42" s="342"/>
      <c r="BO42" s="342"/>
      <c r="BP42" s="342"/>
      <c r="BQ42" s="342"/>
      <c r="BR42" s="342"/>
      <c r="BS42" s="342"/>
      <c r="BT42" s="342"/>
      <c r="BU42" s="342"/>
      <c r="BV42" s="342"/>
      <c r="BW42" s="342"/>
      <c r="BX42" s="342"/>
      <c r="BY42" s="342"/>
      <c r="BZ42" s="342"/>
      <c r="CA42" s="342"/>
      <c r="CB42" s="342"/>
    </row>
    <row r="43" spans="1:80" s="380" customFormat="1" ht="15">
      <c r="A43" s="351" t="s">
        <v>529</v>
      </c>
      <c r="B43" s="351"/>
      <c r="C43" s="351"/>
      <c r="D43" s="351"/>
      <c r="E43" s="351"/>
      <c r="F43" s="351"/>
      <c r="G43" s="351"/>
      <c r="H43" s="351"/>
      <c r="I43" s="351"/>
      <c r="J43" s="351"/>
      <c r="K43" s="351"/>
      <c r="L43" s="351"/>
      <c r="M43" s="378" t="s">
        <v>574</v>
      </c>
      <c r="N43" s="378" t="s">
        <v>574</v>
      </c>
      <c r="O43" s="379"/>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75"/>
      <c r="AQ43" s="375"/>
      <c r="AR43" s="375"/>
      <c r="AS43" s="375"/>
      <c r="AT43" s="375"/>
      <c r="AU43" s="375"/>
      <c r="AV43" s="375"/>
      <c r="AW43" s="375"/>
      <c r="AX43" s="375"/>
      <c r="AY43" s="375"/>
      <c r="AZ43" s="375"/>
      <c r="BA43" s="375"/>
      <c r="BB43" s="375"/>
      <c r="BC43" s="375"/>
      <c r="BD43" s="375"/>
      <c r="BE43" s="375"/>
      <c r="BF43" s="375"/>
      <c r="BG43" s="375"/>
      <c r="BH43" s="375"/>
      <c r="BI43" s="375"/>
      <c r="BJ43" s="375"/>
      <c r="BK43" s="375"/>
      <c r="BL43" s="375"/>
      <c r="BM43" s="375"/>
      <c r="BN43" s="375"/>
      <c r="BO43" s="375"/>
      <c r="BP43" s="375"/>
      <c r="BQ43" s="375"/>
      <c r="BR43" s="375"/>
      <c r="BS43" s="375"/>
      <c r="BT43" s="375"/>
      <c r="BU43" s="375"/>
      <c r="BV43" s="375"/>
      <c r="BW43" s="375"/>
      <c r="BX43" s="375"/>
      <c r="BY43" s="375"/>
      <c r="BZ43" s="375"/>
      <c r="CA43" s="375"/>
      <c r="CB43" s="375"/>
    </row>
    <row r="44" spans="1:80" s="351" customFormat="1" ht="15">
      <c r="A44" s="342"/>
      <c r="B44" s="342"/>
      <c r="C44" s="342"/>
      <c r="D44" s="342"/>
      <c r="E44" s="342"/>
      <c r="F44" s="342"/>
      <c r="G44" s="342"/>
      <c r="H44" s="342"/>
      <c r="I44" s="342"/>
      <c r="J44" s="342"/>
      <c r="K44" s="342"/>
      <c r="L44" s="342"/>
      <c r="M44" s="342"/>
      <c r="N44" s="342"/>
      <c r="O44" s="34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387"/>
      <c r="AV44" s="387"/>
      <c r="AW44" s="387"/>
      <c r="AX44" s="387"/>
      <c r="AY44" s="387"/>
      <c r="AZ44" s="387"/>
      <c r="BA44" s="387"/>
      <c r="BB44" s="387"/>
      <c r="BC44" s="387"/>
      <c r="BD44" s="387"/>
      <c r="BE44" s="387"/>
      <c r="BF44" s="387"/>
      <c r="BG44" s="387"/>
      <c r="BH44" s="387"/>
      <c r="BI44" s="387"/>
      <c r="BJ44" s="387"/>
      <c r="BK44" s="387"/>
      <c r="BL44" s="387"/>
      <c r="BM44" s="387"/>
      <c r="BN44" s="387"/>
      <c r="BO44" s="387"/>
      <c r="BP44" s="387"/>
      <c r="BQ44" s="387"/>
      <c r="BR44" s="387"/>
      <c r="BS44" s="387"/>
      <c r="BT44" s="387"/>
      <c r="BU44" s="387"/>
      <c r="BV44" s="387"/>
      <c r="BW44" s="387"/>
      <c r="BX44" s="387"/>
      <c r="BY44" s="387"/>
      <c r="BZ44" s="387"/>
      <c r="CA44" s="387"/>
      <c r="CB44" s="387"/>
    </row>
    <row r="45" spans="1:80" s="342" customFormat="1" ht="15">
      <c r="A45" s="382" t="s">
        <v>493</v>
      </c>
      <c r="B45" s="381"/>
      <c r="C45" s="381"/>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c r="AV45" s="387"/>
      <c r="AW45" s="387"/>
      <c r="AX45" s="387"/>
      <c r="AY45" s="387"/>
      <c r="AZ45" s="387"/>
      <c r="BA45" s="387"/>
      <c r="BB45" s="387"/>
      <c r="BC45" s="387"/>
      <c r="BD45" s="387"/>
      <c r="BE45" s="387"/>
      <c r="BF45" s="387"/>
      <c r="BG45" s="387"/>
      <c r="BH45" s="387"/>
      <c r="BI45" s="387"/>
      <c r="BJ45" s="387"/>
      <c r="BK45" s="387"/>
      <c r="BL45" s="387"/>
      <c r="BM45" s="387"/>
      <c r="BN45" s="387"/>
      <c r="BO45" s="387"/>
      <c r="BP45" s="387"/>
      <c r="BQ45" s="387"/>
      <c r="BR45" s="387"/>
      <c r="BS45" s="387"/>
      <c r="BT45" s="387"/>
      <c r="BU45" s="387"/>
      <c r="BV45" s="387"/>
      <c r="BW45" s="387"/>
      <c r="BX45" s="387"/>
      <c r="BY45" s="387"/>
      <c r="BZ45" s="387"/>
      <c r="CA45" s="387"/>
      <c r="CB45" s="387"/>
    </row>
    <row r="46" spans="1:3" s="342" customFormat="1" ht="15">
      <c r="A46" s="388" t="s">
        <v>494</v>
      </c>
      <c r="B46" s="381"/>
      <c r="C46" s="381"/>
    </row>
    <row r="47" spans="1:14" s="342" customFormat="1" ht="15">
      <c r="A47" s="382" t="s">
        <v>530</v>
      </c>
      <c r="B47" s="382"/>
      <c r="C47" s="382"/>
      <c r="D47" s="354"/>
      <c r="E47" s="354"/>
      <c r="F47" s="354"/>
      <c r="G47" s="354"/>
      <c r="H47" s="354"/>
      <c r="I47" s="354"/>
      <c r="J47" s="354"/>
      <c r="K47" s="354"/>
      <c r="L47" s="354"/>
      <c r="M47" s="354"/>
      <c r="N47" s="354"/>
    </row>
    <row r="48" spans="1:3" s="354" customFormat="1" ht="12.75">
      <c r="A48" s="382" t="s">
        <v>531</v>
      </c>
      <c r="B48" s="382"/>
      <c r="C48" s="382"/>
    </row>
    <row r="49" spans="1:14" s="354" customFormat="1" ht="15">
      <c r="A49" s="342"/>
      <c r="B49" s="342"/>
      <c r="C49" s="342"/>
      <c r="D49" s="342"/>
      <c r="E49" s="342"/>
      <c r="F49" s="342"/>
      <c r="G49" s="342"/>
      <c r="H49" s="342"/>
      <c r="I49" s="342"/>
      <c r="J49" s="342"/>
      <c r="K49" s="342"/>
      <c r="L49" s="342"/>
      <c r="M49" s="342"/>
      <c r="N49" s="342"/>
    </row>
    <row r="50" spans="1:14" s="342" customFormat="1" ht="15">
      <c r="A50" s="387"/>
      <c r="B50" s="387"/>
      <c r="C50" s="387"/>
      <c r="D50" s="387"/>
      <c r="E50" s="387"/>
      <c r="F50" s="387"/>
      <c r="G50" s="387"/>
      <c r="H50" s="387"/>
      <c r="I50" s="387"/>
      <c r="J50" s="387"/>
      <c r="K50" s="387"/>
      <c r="L50" s="387"/>
      <c r="M50" s="387"/>
      <c r="N50" s="387"/>
    </row>
  </sheetData>
  <sheetProtection password="C1E7" sheet="1" objects="1" scenarios="1"/>
  <printOptions/>
  <pageMargins left="0.75" right="0.75" top="1" bottom="1" header="0.5" footer="0.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9:AJ27"/>
  <sheetViews>
    <sheetView zoomScale="75" zoomScaleNormal="75" workbookViewId="0" topLeftCell="A1">
      <pane xSplit="1" topLeftCell="B1" activePane="topRight" state="frozen"/>
      <selection pane="topLeft" activeCell="A1" sqref="A1"/>
      <selection pane="topRight" activeCell="B1" sqref="B1"/>
    </sheetView>
  </sheetViews>
  <sheetFormatPr defaultColWidth="9.140625" defaultRowHeight="12.75"/>
  <cols>
    <col min="1" max="1" width="22.00390625" style="71" customWidth="1"/>
    <col min="2" max="35" width="9.140625" style="71" customWidth="1"/>
    <col min="36" max="36" width="11.140625" style="71" bestFit="1" customWidth="1"/>
    <col min="37" max="16384" width="9.140625" style="71" customWidth="1"/>
  </cols>
  <sheetData>
    <row r="1" s="70" customFormat="1" ht="12.75"/>
    <row r="2" s="70" customFormat="1" ht="12.75"/>
    <row r="3" s="70" customFormat="1" ht="12.75"/>
    <row r="4" s="70" customFormat="1" ht="12.75"/>
    <row r="5" s="70" customFormat="1" ht="12.75"/>
    <row r="6" s="70" customFormat="1" ht="12.75"/>
    <row r="7" s="70" customFormat="1" ht="12.75"/>
    <row r="8" s="70" customFormat="1" ht="12.75"/>
    <row r="9" s="389" customFormat="1" ht="15.75">
      <c r="A9" s="33" t="s">
        <v>502</v>
      </c>
    </row>
    <row r="10" spans="1:22" s="389" customFormat="1" ht="15.75">
      <c r="A10" s="33" t="s">
        <v>503</v>
      </c>
      <c r="B10" s="36"/>
      <c r="C10" s="36"/>
      <c r="D10" s="36"/>
      <c r="E10" s="36"/>
      <c r="F10" s="36"/>
      <c r="G10" s="36"/>
      <c r="H10" s="36"/>
      <c r="I10" s="36"/>
      <c r="J10" s="36"/>
      <c r="K10" s="36"/>
      <c r="L10" s="36"/>
      <c r="M10" s="36"/>
      <c r="N10" s="36"/>
      <c r="O10" s="36"/>
      <c r="P10" s="36"/>
      <c r="Q10" s="36"/>
      <c r="R10" s="36"/>
      <c r="S10" s="36"/>
      <c r="T10" s="36"/>
      <c r="U10" s="36"/>
      <c r="V10" s="36"/>
    </row>
    <row r="11" spans="1:22" s="389" customFormat="1" ht="15">
      <c r="A11" s="69" t="s">
        <v>504</v>
      </c>
      <c r="B11" s="36"/>
      <c r="C11" s="36"/>
      <c r="D11" s="36"/>
      <c r="E11" s="36"/>
      <c r="F11" s="36"/>
      <c r="G11" s="36"/>
      <c r="H11" s="36"/>
      <c r="I11" s="36"/>
      <c r="J11" s="36"/>
      <c r="K11" s="36"/>
      <c r="L11" s="36"/>
      <c r="M11" s="36"/>
      <c r="N11" s="36"/>
      <c r="O11" s="36"/>
      <c r="P11" s="36"/>
      <c r="Q11" s="36"/>
      <c r="R11" s="36"/>
      <c r="S11" s="36"/>
      <c r="T11" s="36"/>
      <c r="U11" s="36"/>
      <c r="V11" s="36"/>
    </row>
    <row r="12" spans="1:36" s="389" customFormat="1" ht="15.75">
      <c r="A12" s="34"/>
      <c r="B12" s="156">
        <v>1970</v>
      </c>
      <c r="C12" s="156">
        <v>1971</v>
      </c>
      <c r="D12" s="156">
        <v>1972</v>
      </c>
      <c r="E12" s="156">
        <v>1973</v>
      </c>
      <c r="F12" s="156">
        <v>1974</v>
      </c>
      <c r="G12" s="156">
        <v>1975</v>
      </c>
      <c r="H12" s="156">
        <v>1976</v>
      </c>
      <c r="I12" s="156">
        <v>1977</v>
      </c>
      <c r="J12" s="156">
        <v>1978</v>
      </c>
      <c r="K12" s="156">
        <v>1979</v>
      </c>
      <c r="L12" s="156">
        <v>1980</v>
      </c>
      <c r="M12" s="156">
        <v>1981</v>
      </c>
      <c r="N12" s="156">
        <v>1982</v>
      </c>
      <c r="O12" s="35">
        <v>1983</v>
      </c>
      <c r="P12" s="35">
        <v>1984</v>
      </c>
      <c r="Q12" s="35">
        <v>1985</v>
      </c>
      <c r="R12" s="35">
        <v>1986</v>
      </c>
      <c r="S12" s="35">
        <v>1987</v>
      </c>
      <c r="T12" s="35">
        <v>1988</v>
      </c>
      <c r="U12" s="35">
        <v>1989</v>
      </c>
      <c r="V12" s="35">
        <v>1990</v>
      </c>
      <c r="W12" s="35">
        <v>1991</v>
      </c>
      <c r="X12" s="35">
        <v>1992</v>
      </c>
      <c r="Y12" s="35">
        <v>1993</v>
      </c>
      <c r="Z12" s="35">
        <v>1994</v>
      </c>
      <c r="AA12" s="35">
        <v>1995</v>
      </c>
      <c r="AB12" s="35">
        <v>1996</v>
      </c>
      <c r="AC12" s="35">
        <v>1997</v>
      </c>
      <c r="AD12" s="35">
        <v>1998</v>
      </c>
      <c r="AE12" s="35">
        <v>1999</v>
      </c>
      <c r="AF12" s="35">
        <v>2000</v>
      </c>
      <c r="AG12" s="35">
        <v>2001</v>
      </c>
      <c r="AH12" s="35">
        <v>2002</v>
      </c>
      <c r="AI12" s="35">
        <v>2003</v>
      </c>
      <c r="AJ12" s="35">
        <v>2004</v>
      </c>
    </row>
    <row r="13" spans="1:36" s="389" customFormat="1" ht="15">
      <c r="A13" s="36" t="s">
        <v>552</v>
      </c>
      <c r="B13" s="36">
        <v>16.112</v>
      </c>
      <c r="C13" s="36">
        <v>13.841</v>
      </c>
      <c r="D13" s="36">
        <v>14.084</v>
      </c>
      <c r="E13" s="36">
        <v>14.09</v>
      </c>
      <c r="F13" s="36">
        <v>13.088</v>
      </c>
      <c r="G13" s="36">
        <v>11.911</v>
      </c>
      <c r="H13" s="36">
        <v>13.283</v>
      </c>
      <c r="I13" s="36">
        <v>12.813</v>
      </c>
      <c r="J13" s="36">
        <v>11.307</v>
      </c>
      <c r="K13" s="36">
        <v>11.658</v>
      </c>
      <c r="L13" s="36">
        <v>10.649</v>
      </c>
      <c r="M13" s="36">
        <v>8.859</v>
      </c>
      <c r="N13" s="36">
        <v>7.745</v>
      </c>
      <c r="O13" s="37">
        <v>6.355002414143802</v>
      </c>
      <c r="P13" s="37">
        <v>5.309986336973383</v>
      </c>
      <c r="Q13" s="37">
        <v>5.96899622982649</v>
      </c>
      <c r="R13" s="37">
        <v>5.203995151166494</v>
      </c>
      <c r="S13" s="37">
        <v>4.965996527742108</v>
      </c>
      <c r="T13" s="37">
        <v>3.9709840461050105</v>
      </c>
      <c r="U13" s="37">
        <v>3.345977625509796</v>
      </c>
      <c r="V13" s="37">
        <v>3.0039910419855564</v>
      </c>
      <c r="W13" s="37">
        <v>3.0959853302240536</v>
      </c>
      <c r="X13" s="37">
        <v>3.1550034414390353</v>
      </c>
      <c r="Y13" s="37">
        <v>3.3709922644668855</v>
      </c>
      <c r="Z13" s="37">
        <v>3.933025487194765</v>
      </c>
      <c r="AA13" s="37">
        <v>3.7610305825791275</v>
      </c>
      <c r="AB13" s="37">
        <v>4.721988227196614</v>
      </c>
      <c r="AC13" s="37">
        <v>4.111004386550651</v>
      </c>
      <c r="AD13" s="37">
        <v>4.280944700697534</v>
      </c>
      <c r="AE13" s="37">
        <v>3.985237767481997</v>
      </c>
      <c r="AF13" s="37">
        <v>3.1110608877885415</v>
      </c>
      <c r="AG13" s="37">
        <v>3.0844094488188976</v>
      </c>
      <c r="AH13" s="37">
        <v>2.9958530183727032</v>
      </c>
      <c r="AI13" s="37">
        <v>3.7320997375328084</v>
      </c>
      <c r="AJ13" s="37">
        <v>3.7967191601049866</v>
      </c>
    </row>
    <row r="14" spans="1:36" s="391" customFormat="1" ht="14.25">
      <c r="A14" s="38" t="s">
        <v>553</v>
      </c>
      <c r="B14" s="38"/>
      <c r="C14" s="38"/>
      <c r="D14" s="38"/>
      <c r="E14" s="38"/>
      <c r="F14" s="38"/>
      <c r="G14" s="38"/>
      <c r="H14" s="38"/>
      <c r="I14" s="38"/>
      <c r="J14" s="38"/>
      <c r="K14" s="38"/>
      <c r="L14" s="38"/>
      <c r="M14" s="38"/>
      <c r="N14" s="38"/>
      <c r="O14" s="390"/>
      <c r="P14" s="390"/>
      <c r="Q14" s="390"/>
      <c r="R14" s="390"/>
      <c r="S14" s="390"/>
      <c r="T14" s="390"/>
      <c r="U14" s="390"/>
      <c r="V14" s="390"/>
      <c r="W14" s="390"/>
      <c r="X14" s="390"/>
      <c r="Y14" s="390"/>
      <c r="Z14" s="390"/>
      <c r="AA14" s="390"/>
      <c r="AB14" s="390"/>
      <c r="AC14" s="390"/>
      <c r="AD14" s="390"/>
      <c r="AE14" s="390"/>
      <c r="AF14" s="390"/>
      <c r="AG14" s="390"/>
      <c r="AH14" s="390"/>
      <c r="AI14" s="390"/>
      <c r="AJ14" s="390"/>
    </row>
    <row r="15" spans="1:36" s="389" customFormat="1" ht="15">
      <c r="A15" s="36" t="s">
        <v>554</v>
      </c>
      <c r="B15" s="36">
        <v>8.548</v>
      </c>
      <c r="C15" s="36">
        <v>8.471</v>
      </c>
      <c r="D15" s="36">
        <v>8.696</v>
      </c>
      <c r="E15" s="36">
        <v>9.125</v>
      </c>
      <c r="F15" s="36">
        <v>7.409</v>
      </c>
      <c r="G15" s="36">
        <v>7.845</v>
      </c>
      <c r="H15" s="36">
        <v>8.761</v>
      </c>
      <c r="I15" s="36">
        <v>8.222</v>
      </c>
      <c r="J15" s="36">
        <v>8.234</v>
      </c>
      <c r="K15" s="36">
        <v>8.381</v>
      </c>
      <c r="L15" s="36">
        <v>7.377</v>
      </c>
      <c r="M15" s="36">
        <v>6.752</v>
      </c>
      <c r="N15" s="36">
        <v>5.731</v>
      </c>
      <c r="O15" s="37">
        <v>4.840956732363337</v>
      </c>
      <c r="P15" s="37">
        <v>4.397686847739956</v>
      </c>
      <c r="Q15" s="37">
        <v>4.273936573769663</v>
      </c>
      <c r="R15" s="37">
        <v>4.04301474100675</v>
      </c>
      <c r="S15" s="37">
        <v>4.4292707051292854</v>
      </c>
      <c r="T15" s="37">
        <v>4.108627113786184</v>
      </c>
      <c r="U15" s="37">
        <v>3.745665649464142</v>
      </c>
      <c r="V15" s="37">
        <v>3.7876463282360806</v>
      </c>
      <c r="W15" s="37">
        <v>3.675051562614154</v>
      </c>
      <c r="X15" s="37">
        <v>3.4968725237300418</v>
      </c>
      <c r="Y15" s="37">
        <v>3.4829913622083972</v>
      </c>
      <c r="Z15" s="37">
        <v>3.6311320171519452</v>
      </c>
      <c r="AA15" s="37">
        <v>3.6338295708079733</v>
      </c>
      <c r="AB15" s="37">
        <v>3.937388655662896</v>
      </c>
      <c r="AC15" s="37">
        <v>3.4803219080696195</v>
      </c>
      <c r="AD15" s="37">
        <v>3.345837618509714</v>
      </c>
      <c r="AE15" s="37">
        <v>3.1347821444427586</v>
      </c>
      <c r="AF15" s="37">
        <v>3.027470088063887</v>
      </c>
      <c r="AG15" s="37">
        <v>2.847198215779203</v>
      </c>
      <c r="AH15" s="37">
        <v>2.6402286032896574</v>
      </c>
      <c r="AI15" s="37">
        <v>2.6158907164761644</v>
      </c>
      <c r="AJ15" s="37">
        <v>2.2924449400613325</v>
      </c>
    </row>
    <row r="16" spans="1:36" s="391" customFormat="1" ht="14.25">
      <c r="A16" s="38" t="s">
        <v>555</v>
      </c>
      <c r="B16" s="38"/>
      <c r="C16" s="38"/>
      <c r="D16" s="38"/>
      <c r="E16" s="38"/>
      <c r="F16" s="38"/>
      <c r="G16" s="38"/>
      <c r="H16" s="38"/>
      <c r="I16" s="38"/>
      <c r="J16" s="38"/>
      <c r="K16" s="38"/>
      <c r="L16" s="38"/>
      <c r="M16" s="38"/>
      <c r="N16" s="38"/>
      <c r="O16" s="390"/>
      <c r="P16" s="390"/>
      <c r="Q16" s="390"/>
      <c r="R16" s="390"/>
      <c r="S16" s="390"/>
      <c r="T16" s="390"/>
      <c r="U16" s="390"/>
      <c r="V16" s="390"/>
      <c r="W16" s="390"/>
      <c r="X16" s="390"/>
      <c r="Y16" s="390"/>
      <c r="Z16" s="390"/>
      <c r="AA16" s="390"/>
      <c r="AB16" s="390"/>
      <c r="AC16" s="390"/>
      <c r="AD16" s="390"/>
      <c r="AE16" s="390"/>
      <c r="AF16" s="390"/>
      <c r="AG16" s="390"/>
      <c r="AH16" s="390"/>
      <c r="AI16" s="390"/>
      <c r="AJ16" s="390"/>
    </row>
    <row r="17" spans="1:36" s="389" customFormat="1" ht="15">
      <c r="A17" s="36" t="s">
        <v>556</v>
      </c>
      <c r="B17" s="36">
        <v>2.017</v>
      </c>
      <c r="C17" s="36">
        <v>2.015</v>
      </c>
      <c r="D17" s="36">
        <v>2.057</v>
      </c>
      <c r="E17" s="36">
        <v>2.19</v>
      </c>
      <c r="F17" s="36">
        <v>2.101</v>
      </c>
      <c r="G17" s="36">
        <v>2.164</v>
      </c>
      <c r="H17" s="36">
        <v>2.438</v>
      </c>
      <c r="I17" s="36">
        <v>2.513</v>
      </c>
      <c r="J17" s="36">
        <v>2.502</v>
      </c>
      <c r="K17" s="36">
        <v>2.671</v>
      </c>
      <c r="L17" s="36">
        <v>2.485</v>
      </c>
      <c r="M17" s="36">
        <v>2.366</v>
      </c>
      <c r="N17" s="36">
        <v>2.318</v>
      </c>
      <c r="O17" s="37">
        <v>2.7479922894924664</v>
      </c>
      <c r="P17" s="37">
        <v>2.8130145724096463</v>
      </c>
      <c r="Q17" s="37">
        <v>2.898999095195544</v>
      </c>
      <c r="R17" s="37">
        <v>2.992008497294016</v>
      </c>
      <c r="S17" s="37">
        <v>2.9630097954917134</v>
      </c>
      <c r="T17" s="37">
        <v>3.1169951500233224</v>
      </c>
      <c r="U17" s="37">
        <v>3.058969646901466</v>
      </c>
      <c r="V17" s="37">
        <v>3.027020495787882</v>
      </c>
      <c r="W17" s="37">
        <v>2.893013898021232</v>
      </c>
      <c r="X17" s="37">
        <v>2.914032336924451</v>
      </c>
      <c r="Y17" s="37">
        <v>2.9890018489482353</v>
      </c>
      <c r="Z17" s="37">
        <v>3.1650172250040742</v>
      </c>
      <c r="AA17" s="37">
        <v>3.1710024221783866</v>
      </c>
      <c r="AB17" s="37">
        <v>3.4280287064668227</v>
      </c>
      <c r="AC17" s="37">
        <v>3.3280225245730275</v>
      </c>
      <c r="AD17" s="37">
        <v>3.7800594585785015</v>
      </c>
      <c r="AE17" s="37">
        <v>3.725743091733684</v>
      </c>
      <c r="AF17" s="37">
        <v>3.5501773079538492</v>
      </c>
      <c r="AG17" s="37">
        <v>3.6531084471703377</v>
      </c>
      <c r="AH17" s="37">
        <v>4.110872595483691</v>
      </c>
      <c r="AI17" s="37">
        <v>4.3096738221354896</v>
      </c>
      <c r="AJ17" s="37">
        <v>4.396459436855311</v>
      </c>
    </row>
    <row r="18" spans="1:36" s="391" customFormat="1" ht="14.25">
      <c r="A18" s="38" t="s">
        <v>557</v>
      </c>
      <c r="B18" s="38"/>
      <c r="C18" s="38"/>
      <c r="D18" s="38"/>
      <c r="E18" s="38"/>
      <c r="F18" s="38"/>
      <c r="G18" s="38"/>
      <c r="H18" s="38"/>
      <c r="I18" s="38"/>
      <c r="J18" s="38"/>
      <c r="K18" s="38"/>
      <c r="L18" s="38"/>
      <c r="M18" s="38"/>
      <c r="N18" s="38"/>
      <c r="O18" s="390"/>
      <c r="P18" s="390"/>
      <c r="Q18" s="390"/>
      <c r="R18" s="390"/>
      <c r="S18" s="390"/>
      <c r="T18" s="390"/>
      <c r="U18" s="390"/>
      <c r="V18" s="390"/>
      <c r="W18" s="390"/>
      <c r="X18" s="390"/>
      <c r="Y18" s="390"/>
      <c r="Z18" s="390"/>
      <c r="AA18" s="390"/>
      <c r="AB18" s="390"/>
      <c r="AC18" s="390"/>
      <c r="AD18" s="390"/>
      <c r="AE18" s="390"/>
      <c r="AF18" s="390"/>
      <c r="AG18" s="390"/>
      <c r="AH18" s="390"/>
      <c r="AI18" s="390"/>
      <c r="AJ18" s="390"/>
    </row>
    <row r="19" spans="1:36" s="389" customFormat="1" ht="15">
      <c r="A19" s="36" t="s">
        <v>558</v>
      </c>
      <c r="B19" s="36">
        <v>0.878</v>
      </c>
      <c r="C19" s="36">
        <v>0.836</v>
      </c>
      <c r="D19" s="36">
        <v>0.895</v>
      </c>
      <c r="E19" s="36">
        <v>0.901</v>
      </c>
      <c r="F19" s="36">
        <v>0.759</v>
      </c>
      <c r="G19" s="36">
        <v>0.745</v>
      </c>
      <c r="H19" s="36">
        <v>0.764</v>
      </c>
      <c r="I19" s="36">
        <v>0.785</v>
      </c>
      <c r="J19" s="36">
        <v>0.801</v>
      </c>
      <c r="K19" s="36">
        <v>0.764</v>
      </c>
      <c r="L19" s="36">
        <v>0.729</v>
      </c>
      <c r="M19" s="36">
        <v>0.743</v>
      </c>
      <c r="N19" s="36">
        <v>0.77</v>
      </c>
      <c r="O19" s="37">
        <v>0.6599712220157404</v>
      </c>
      <c r="P19" s="37">
        <v>0.7038663862657945</v>
      </c>
      <c r="Q19" s="37">
        <v>0.6725543082506598</v>
      </c>
      <c r="R19" s="37">
        <v>0.7963462445895642</v>
      </c>
      <c r="S19" s="37">
        <v>0.8414938919602234</v>
      </c>
      <c r="T19" s="37">
        <v>0.9348475757169737</v>
      </c>
      <c r="U19" s="37">
        <v>1.0357161581973564</v>
      </c>
      <c r="V19" s="37">
        <v>1.0770189736629014</v>
      </c>
      <c r="W19" s="37">
        <v>0.9391875753674436</v>
      </c>
      <c r="X19" s="37">
        <v>1.0008505234214344</v>
      </c>
      <c r="Y19" s="37">
        <v>1.0136083747429496</v>
      </c>
      <c r="Z19" s="37">
        <v>1.0267448837520898</v>
      </c>
      <c r="AA19" s="37">
        <v>1.0346966951922125</v>
      </c>
      <c r="AB19" s="37">
        <v>1.0321043464077035</v>
      </c>
      <c r="AC19" s="37">
        <v>1.0631542767929443</v>
      </c>
      <c r="AD19" s="37">
        <v>1.0100256904677296</v>
      </c>
      <c r="AE19" s="37">
        <v>1.147</v>
      </c>
      <c r="AF19" s="37">
        <v>1.1359148078457872</v>
      </c>
      <c r="AG19" s="37">
        <v>1.067872934131039</v>
      </c>
      <c r="AH19" s="37">
        <v>0.9751309281773749</v>
      </c>
      <c r="AI19" s="37">
        <v>0.9469937492354027</v>
      </c>
      <c r="AJ19" s="37">
        <v>1.060125015291945</v>
      </c>
    </row>
    <row r="20" spans="1:36" s="391" customFormat="1" ht="14.25">
      <c r="A20" s="38" t="s">
        <v>559</v>
      </c>
      <c r="B20" s="38"/>
      <c r="C20" s="38"/>
      <c r="D20" s="38"/>
      <c r="E20" s="38"/>
      <c r="F20" s="38"/>
      <c r="G20" s="38"/>
      <c r="H20" s="38"/>
      <c r="I20" s="38"/>
      <c r="J20" s="38"/>
      <c r="K20" s="38"/>
      <c r="L20" s="38"/>
      <c r="M20" s="38"/>
      <c r="N20" s="38"/>
      <c r="O20" s="390"/>
      <c r="P20" s="390"/>
      <c r="Q20" s="390"/>
      <c r="R20" s="390"/>
      <c r="S20" s="390"/>
      <c r="T20" s="390"/>
      <c r="U20" s="390"/>
      <c r="V20" s="390"/>
      <c r="W20" s="390"/>
      <c r="X20" s="390"/>
      <c r="Y20" s="390"/>
      <c r="Z20" s="390"/>
      <c r="AA20" s="390"/>
      <c r="AB20" s="390"/>
      <c r="AC20" s="390"/>
      <c r="AD20" s="390"/>
      <c r="AE20" s="390"/>
      <c r="AF20" s="390"/>
      <c r="AG20" s="390"/>
      <c r="AH20" s="390"/>
      <c r="AI20" s="390"/>
      <c r="AJ20" s="390"/>
    </row>
    <row r="21" spans="1:36" s="389" customFormat="1" ht="15">
      <c r="A21" s="39" t="s">
        <v>773</v>
      </c>
      <c r="B21" s="39">
        <v>3.782</v>
      </c>
      <c r="C21" s="39">
        <v>3.869</v>
      </c>
      <c r="D21" s="39">
        <v>4.025</v>
      </c>
      <c r="E21" s="39">
        <v>4.252</v>
      </c>
      <c r="F21" s="39">
        <v>3.919</v>
      </c>
      <c r="G21" s="39">
        <v>4.382</v>
      </c>
      <c r="H21" s="39">
        <v>4.629</v>
      </c>
      <c r="I21" s="39">
        <v>4.81</v>
      </c>
      <c r="J21" s="39">
        <v>4.946</v>
      </c>
      <c r="K21" s="39">
        <v>4.913</v>
      </c>
      <c r="L21" s="39">
        <v>4.752</v>
      </c>
      <c r="M21" s="39">
        <v>4.679</v>
      </c>
      <c r="N21" s="39">
        <v>4.712</v>
      </c>
      <c r="O21" s="40">
        <v>4.835005254609725</v>
      </c>
      <c r="P21" s="40">
        <v>5.024011974140952</v>
      </c>
      <c r="Q21" s="40">
        <v>5.067036081653451</v>
      </c>
      <c r="R21" s="40">
        <v>5.316996274004012</v>
      </c>
      <c r="S21" s="40">
        <v>5.53300850291392</v>
      </c>
      <c r="T21" s="40">
        <v>5.7390210502850225</v>
      </c>
      <c r="U21" s="40">
        <v>5.947963440654757</v>
      </c>
      <c r="V21" s="40">
        <v>5.630011783064234</v>
      </c>
      <c r="W21" s="40">
        <v>5.7509951912359485</v>
      </c>
      <c r="X21" s="40">
        <v>5.877997516002676</v>
      </c>
      <c r="Y21" s="40">
        <v>5.586987675551734</v>
      </c>
      <c r="Z21" s="40">
        <v>5.654979140791695</v>
      </c>
      <c r="AA21" s="40">
        <v>5.763001178306423</v>
      </c>
      <c r="AB21" s="40">
        <v>5.693958791121302</v>
      </c>
      <c r="AC21" s="40">
        <v>5.57698799401293</v>
      </c>
      <c r="AD21" s="40">
        <v>5.428967230342982</v>
      </c>
      <c r="AE21" s="40">
        <v>5.452533358810229</v>
      </c>
      <c r="AF21" s="40">
        <v>5.371962676347887</v>
      </c>
      <c r="AG21" s="40">
        <v>5.417969397846424</v>
      </c>
      <c r="AH21" s="40">
        <v>5.503074343208495</v>
      </c>
      <c r="AI21" s="40">
        <v>5.547423509972419</v>
      </c>
      <c r="AJ21" s="37">
        <v>5.455070362840066</v>
      </c>
    </row>
    <row r="22" spans="1:36" s="391" customFormat="1" ht="14.25">
      <c r="A22" s="41" t="s">
        <v>366</v>
      </c>
      <c r="B22" s="41"/>
      <c r="C22" s="41"/>
      <c r="D22" s="41"/>
      <c r="E22" s="41"/>
      <c r="F22" s="41"/>
      <c r="G22" s="41"/>
      <c r="H22" s="41"/>
      <c r="I22" s="41"/>
      <c r="J22" s="41"/>
      <c r="K22" s="41"/>
      <c r="L22" s="41"/>
      <c r="M22" s="41"/>
      <c r="N22" s="41"/>
      <c r="O22" s="392"/>
      <c r="P22" s="392"/>
      <c r="Q22" s="392"/>
      <c r="R22" s="392"/>
      <c r="S22" s="392"/>
      <c r="T22" s="392"/>
      <c r="U22" s="392"/>
      <c r="V22" s="392"/>
      <c r="W22" s="392"/>
      <c r="X22" s="392"/>
      <c r="Y22" s="392"/>
      <c r="Z22" s="392"/>
      <c r="AA22" s="392"/>
      <c r="AB22" s="392"/>
      <c r="AC22" s="392"/>
      <c r="AD22" s="392"/>
      <c r="AE22" s="392"/>
      <c r="AF22" s="392"/>
      <c r="AG22" s="392"/>
      <c r="AH22" s="392"/>
      <c r="AI22" s="392"/>
      <c r="AJ22" s="392"/>
    </row>
    <row r="23" spans="1:36" s="389" customFormat="1" ht="15">
      <c r="A23" s="36" t="s">
        <v>760</v>
      </c>
      <c r="B23" s="36">
        <v>31.337</v>
      </c>
      <c r="C23" s="36">
        <v>29.032</v>
      </c>
      <c r="D23" s="36">
        <v>29.757</v>
      </c>
      <c r="E23" s="36">
        <v>30.558</v>
      </c>
      <c r="F23" s="36">
        <v>27.276</v>
      </c>
      <c r="G23" s="36">
        <v>27.047</v>
      </c>
      <c r="H23" s="36">
        <v>29.875</v>
      </c>
      <c r="I23" s="36">
        <v>29.143</v>
      </c>
      <c r="J23" s="36">
        <v>27.79</v>
      </c>
      <c r="K23" s="36">
        <v>28.387</v>
      </c>
      <c r="L23" s="36">
        <v>25.992</v>
      </c>
      <c r="M23" s="36">
        <v>23.399</v>
      </c>
      <c r="N23" s="36">
        <v>21.276</v>
      </c>
      <c r="O23" s="37">
        <v>19.43892791262507</v>
      </c>
      <c r="P23" s="37">
        <v>18.24856611752973</v>
      </c>
      <c r="Q23" s="37">
        <v>18.88152228869581</v>
      </c>
      <c r="R23" s="37">
        <v>18.352360908060838</v>
      </c>
      <c r="S23" s="37">
        <v>18.73277942323725</v>
      </c>
      <c r="T23" s="37">
        <v>17.870474935916516</v>
      </c>
      <c r="U23" s="37">
        <v>17.134292520727517</v>
      </c>
      <c r="V23" s="37">
        <v>16.525688622736656</v>
      </c>
      <c r="W23" s="37">
        <v>16.35423355746283</v>
      </c>
      <c r="X23" s="37">
        <v>16.44475634151764</v>
      </c>
      <c r="Y23" s="37">
        <v>16.4435815259182</v>
      </c>
      <c r="Z23" s="37">
        <v>17.410898753894568</v>
      </c>
      <c r="AA23" s="37">
        <v>17.363560449064124</v>
      </c>
      <c r="AB23" s="37">
        <v>18.813468726855337</v>
      </c>
      <c r="AC23" s="37">
        <v>17.559491089999174</v>
      </c>
      <c r="AD23" s="37">
        <v>17.845834698596462</v>
      </c>
      <c r="AE23" s="37">
        <v>17.446</v>
      </c>
      <c r="AF23" s="37">
        <v>16.196585767999952</v>
      </c>
      <c r="AG23" s="37">
        <v>16.070558443745902</v>
      </c>
      <c r="AH23" s="37">
        <v>16.225159488531922</v>
      </c>
      <c r="AI23" s="37">
        <v>17.152081535352284</v>
      </c>
      <c r="AJ23" s="37">
        <v>17.00081891515364</v>
      </c>
    </row>
    <row r="24" spans="1:31" s="391" customFormat="1" ht="14.25">
      <c r="A24" s="38" t="s">
        <v>33</v>
      </c>
      <c r="B24" s="38"/>
      <c r="C24" s="38"/>
      <c r="D24" s="38"/>
      <c r="E24" s="38"/>
      <c r="F24" s="38"/>
      <c r="G24" s="38"/>
      <c r="H24" s="38"/>
      <c r="I24" s="38"/>
      <c r="J24" s="38"/>
      <c r="K24" s="38"/>
      <c r="L24" s="38"/>
      <c r="M24" s="38"/>
      <c r="N24" s="38"/>
      <c r="AE24" s="390"/>
    </row>
    <row r="25" s="393" customFormat="1" ht="12.75"/>
    <row r="26" spans="1:2" ht="12.75">
      <c r="A26" s="31" t="s">
        <v>560</v>
      </c>
      <c r="B26" s="31"/>
    </row>
    <row r="27" spans="1:2" ht="12.75">
      <c r="A27" s="31" t="s">
        <v>561</v>
      </c>
      <c r="B27" s="31"/>
    </row>
  </sheetData>
  <sheetProtection password="C1E7" sheet="1" objects="1" scenarios="1"/>
  <printOptions/>
  <pageMargins left="0.75" right="0.75" top="1" bottom="1" header="0.5" footer="0.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8:AI39"/>
  <sheetViews>
    <sheetView zoomScale="75" zoomScaleNormal="75" workbookViewId="0" topLeftCell="A1">
      <pane xSplit="2" topLeftCell="C1" activePane="topRight" state="frozen"/>
      <selection pane="topLeft" activeCell="A1" sqref="A1"/>
      <selection pane="topRight" activeCell="C1" sqref="C1"/>
    </sheetView>
  </sheetViews>
  <sheetFormatPr defaultColWidth="9.140625" defaultRowHeight="12.75"/>
  <cols>
    <col min="1" max="1" width="5.8515625" style="21" customWidth="1"/>
    <col min="2" max="2" width="32.140625" style="21" customWidth="1"/>
    <col min="3" max="36" width="8.7109375" style="21" customWidth="1"/>
    <col min="37" max="16384" width="11.421875" style="21" customWidth="1"/>
  </cols>
  <sheetData>
    <row r="3" ht="15"/>
    <row r="4" ht="15"/>
    <row r="5" ht="15"/>
    <row r="6" ht="15"/>
    <row r="8" ht="15.75">
      <c r="A8" s="20" t="s">
        <v>68</v>
      </c>
    </row>
    <row r="9" s="20" customFormat="1" ht="15.75">
      <c r="A9" s="20" t="s">
        <v>512</v>
      </c>
    </row>
    <row r="10" s="20" customFormat="1" ht="15.75">
      <c r="A10" s="22" t="s">
        <v>513</v>
      </c>
    </row>
    <row r="11" spans="3:35" s="23" customFormat="1" ht="15.75">
      <c r="C11" s="23">
        <v>1972</v>
      </c>
      <c r="D11" s="23">
        <v>1973</v>
      </c>
      <c r="E11" s="23">
        <v>1974</v>
      </c>
      <c r="F11" s="23">
        <v>1975</v>
      </c>
      <c r="G11" s="23">
        <v>1976</v>
      </c>
      <c r="H11" s="23">
        <v>1977</v>
      </c>
      <c r="I11" s="23">
        <v>1978</v>
      </c>
      <c r="J11" s="23">
        <v>1979</v>
      </c>
      <c r="K11" s="23">
        <v>1980</v>
      </c>
      <c r="L11" s="23">
        <v>1981</v>
      </c>
      <c r="M11" s="23">
        <v>1982</v>
      </c>
      <c r="N11" s="23">
        <v>1983</v>
      </c>
      <c r="O11" s="23">
        <v>1984</v>
      </c>
      <c r="P11" s="23">
        <v>1985</v>
      </c>
      <c r="Q11" s="23">
        <v>1986</v>
      </c>
      <c r="R11" s="23">
        <v>1987</v>
      </c>
      <c r="S11" s="23">
        <v>1988</v>
      </c>
      <c r="T11" s="23">
        <v>1989</v>
      </c>
      <c r="U11" s="23">
        <v>1990</v>
      </c>
      <c r="V11" s="23">
        <v>1991</v>
      </c>
      <c r="W11" s="23">
        <v>1992</v>
      </c>
      <c r="X11" s="23">
        <v>1993</v>
      </c>
      <c r="Y11" s="23">
        <v>1994</v>
      </c>
      <c r="Z11" s="23">
        <v>1995</v>
      </c>
      <c r="AA11" s="23">
        <v>1996</v>
      </c>
      <c r="AB11" s="23">
        <v>1997</v>
      </c>
      <c r="AC11" s="23">
        <v>1998</v>
      </c>
      <c r="AD11" s="23">
        <v>1999</v>
      </c>
      <c r="AE11" s="23">
        <v>2000</v>
      </c>
      <c r="AF11" s="23">
        <v>2001</v>
      </c>
      <c r="AG11" s="23">
        <v>2002</v>
      </c>
      <c r="AH11" s="23">
        <v>2003</v>
      </c>
      <c r="AI11" s="23">
        <v>2004</v>
      </c>
    </row>
    <row r="12" spans="1:35" s="25" customFormat="1" ht="15.75">
      <c r="A12" s="24" t="s">
        <v>532</v>
      </c>
      <c r="C12" s="24">
        <v>10.667000000000002</v>
      </c>
      <c r="D12" s="24">
        <v>10.042</v>
      </c>
      <c r="E12" s="24">
        <v>9.722999999999999</v>
      </c>
      <c r="F12" s="24">
        <v>11.868</v>
      </c>
      <c r="G12" s="24">
        <v>13.449</v>
      </c>
      <c r="H12" s="24">
        <v>14.296000000000001</v>
      </c>
      <c r="I12" s="24">
        <v>15.641</v>
      </c>
      <c r="J12" s="24">
        <v>16.221</v>
      </c>
      <c r="K12" s="24">
        <v>17.899</v>
      </c>
      <c r="L12" s="24">
        <v>14.742999999999999</v>
      </c>
      <c r="M12" s="24">
        <v>13.459000000000001</v>
      </c>
      <c r="N12" s="24">
        <v>13.988</v>
      </c>
      <c r="O12" s="24">
        <v>12.936</v>
      </c>
      <c r="P12" s="24">
        <v>13.841000000000001</v>
      </c>
      <c r="Q12" s="24">
        <v>15.861999999999998</v>
      </c>
      <c r="R12" s="24">
        <v>15.312</v>
      </c>
      <c r="S12" s="24">
        <v>14.233999999999998</v>
      </c>
      <c r="T12" s="24">
        <v>15.515999999999998</v>
      </c>
      <c r="U12" s="24">
        <v>16.778</v>
      </c>
      <c r="V12" s="24">
        <v>15.825999999999999</v>
      </c>
      <c r="W12" s="24">
        <v>18.831999999999997</v>
      </c>
      <c r="X12" s="24">
        <v>17.793</v>
      </c>
      <c r="Y12" s="24">
        <v>17.480999999999998</v>
      </c>
      <c r="Z12" s="24">
        <v>16.598</v>
      </c>
      <c r="AA12" s="26">
        <v>18.84</v>
      </c>
      <c r="AB12" s="24">
        <v>16.915</v>
      </c>
      <c r="AC12" s="24">
        <v>16.821</v>
      </c>
      <c r="AD12" s="24">
        <v>17.442</v>
      </c>
      <c r="AE12" s="24">
        <v>20.685</v>
      </c>
      <c r="AF12" s="26">
        <v>19.89</v>
      </c>
      <c r="AG12" s="26">
        <v>18.155</v>
      </c>
      <c r="AH12" s="24">
        <v>20.095</v>
      </c>
      <c r="AI12" s="26">
        <v>20.50172545</v>
      </c>
    </row>
    <row r="13" spans="1:2" s="643" customFormat="1" ht="15">
      <c r="A13" s="29" t="s">
        <v>533</v>
      </c>
      <c r="B13" s="30"/>
    </row>
    <row r="14" spans="1:35" s="24" customFormat="1" ht="15">
      <c r="A14" s="24" t="s">
        <v>534</v>
      </c>
      <c r="B14" s="24" t="s">
        <v>535</v>
      </c>
      <c r="C14" s="24">
        <v>0.213</v>
      </c>
      <c r="D14" s="24">
        <v>0.602</v>
      </c>
      <c r="E14" s="24">
        <v>0.778</v>
      </c>
      <c r="F14" s="24">
        <v>2.136</v>
      </c>
      <c r="G14" s="24">
        <v>2.824</v>
      </c>
      <c r="H14" s="24">
        <v>3.816</v>
      </c>
      <c r="I14" s="24">
        <v>3.363</v>
      </c>
      <c r="J14" s="24">
        <v>4.909</v>
      </c>
      <c r="K14" s="24">
        <v>7.593</v>
      </c>
      <c r="L14" s="24">
        <v>6.931</v>
      </c>
      <c r="M14" s="24">
        <v>1.702</v>
      </c>
      <c r="N14" s="24">
        <v>0.086</v>
      </c>
      <c r="O14" s="26">
        <v>0</v>
      </c>
      <c r="P14" s="24">
        <v>0.122</v>
      </c>
      <c r="Q14" s="24">
        <v>1.148</v>
      </c>
      <c r="R14" s="24">
        <v>0.701</v>
      </c>
      <c r="S14" s="24">
        <v>0.459</v>
      </c>
      <c r="T14" s="24">
        <v>0.263</v>
      </c>
      <c r="U14" s="26">
        <v>0.29</v>
      </c>
      <c r="V14" s="24">
        <v>0.255</v>
      </c>
      <c r="W14" s="24">
        <v>1.875</v>
      </c>
      <c r="X14" s="26">
        <v>2.65</v>
      </c>
      <c r="Y14" s="24">
        <v>2.063</v>
      </c>
      <c r="Z14" s="24">
        <v>1.067</v>
      </c>
      <c r="AA14" s="24">
        <v>2.012</v>
      </c>
      <c r="AB14" s="24">
        <v>2.245</v>
      </c>
      <c r="AC14" s="24">
        <v>1.627</v>
      </c>
      <c r="AD14" s="24">
        <v>1.238</v>
      </c>
      <c r="AE14" s="26">
        <v>0.8321</v>
      </c>
      <c r="AF14" s="24">
        <v>1.146</v>
      </c>
      <c r="AG14" s="26">
        <v>0</v>
      </c>
      <c r="AH14" s="26">
        <v>0</v>
      </c>
      <c r="AI14" s="26">
        <v>0</v>
      </c>
    </row>
    <row r="15" spans="1:2" s="27" customFormat="1" ht="14.25">
      <c r="A15" s="27" t="s">
        <v>536</v>
      </c>
      <c r="B15" s="27" t="s">
        <v>537</v>
      </c>
    </row>
    <row r="16" spans="2:35" s="24" customFormat="1" ht="15">
      <c r="B16" s="24" t="s">
        <v>538</v>
      </c>
      <c r="C16" s="24">
        <v>4.801</v>
      </c>
      <c r="D16" s="24">
        <v>5.221</v>
      </c>
      <c r="E16" s="24">
        <v>5.153</v>
      </c>
      <c r="F16" s="24">
        <v>5.815</v>
      </c>
      <c r="G16" s="24">
        <v>6.052</v>
      </c>
      <c r="H16" s="24">
        <v>4.621</v>
      </c>
      <c r="I16" s="24">
        <v>5.628</v>
      </c>
      <c r="J16" s="24">
        <v>2.962</v>
      </c>
      <c r="K16" s="24">
        <v>2.676</v>
      </c>
      <c r="L16" s="24">
        <v>0.753</v>
      </c>
      <c r="M16" s="26">
        <v>1.11</v>
      </c>
      <c r="N16" s="24">
        <v>0.613</v>
      </c>
      <c r="O16" s="24">
        <v>0.211</v>
      </c>
      <c r="P16" s="24">
        <v>0.314</v>
      </c>
      <c r="Q16" s="24">
        <v>0.652</v>
      </c>
      <c r="R16" s="24">
        <v>0.871</v>
      </c>
      <c r="S16" s="24">
        <v>1.875</v>
      </c>
      <c r="T16" s="26">
        <v>1.75</v>
      </c>
      <c r="U16" s="24">
        <v>1.742</v>
      </c>
      <c r="V16" s="24">
        <v>2.774</v>
      </c>
      <c r="W16" s="24">
        <v>1.821</v>
      </c>
      <c r="X16" s="24">
        <v>1.837</v>
      </c>
      <c r="Y16" s="24">
        <v>1.928</v>
      </c>
      <c r="Z16" s="24">
        <v>1.885</v>
      </c>
      <c r="AA16" s="24">
        <v>1.374</v>
      </c>
      <c r="AB16" s="24">
        <v>1.406</v>
      </c>
      <c r="AC16" s="24">
        <v>1.872</v>
      </c>
      <c r="AD16" s="24">
        <v>1.272</v>
      </c>
      <c r="AE16" s="26">
        <v>1.7646</v>
      </c>
      <c r="AF16" s="24">
        <v>3.081</v>
      </c>
      <c r="AG16" s="24">
        <v>1.956</v>
      </c>
      <c r="AH16" s="24">
        <v>3.114</v>
      </c>
      <c r="AI16" s="26">
        <v>1.6914226499999998</v>
      </c>
    </row>
    <row r="17" s="28" customFormat="1" ht="14.25">
      <c r="B17" s="27" t="s">
        <v>539</v>
      </c>
    </row>
    <row r="18" spans="2:35" s="24" customFormat="1" ht="15">
      <c r="B18" s="24" t="s">
        <v>540</v>
      </c>
      <c r="C18" s="24">
        <v>4.693</v>
      </c>
      <c r="D18" s="24">
        <v>4.119</v>
      </c>
      <c r="E18" s="24">
        <v>3.403</v>
      </c>
      <c r="F18" s="24">
        <v>3.205</v>
      </c>
      <c r="G18" s="24">
        <v>3.228</v>
      </c>
      <c r="H18" s="24">
        <v>2.936</v>
      </c>
      <c r="I18" s="24">
        <v>2.043</v>
      </c>
      <c r="J18" s="24">
        <v>2.671</v>
      </c>
      <c r="K18" s="24">
        <v>3.453</v>
      </c>
      <c r="L18" s="24">
        <v>2.073</v>
      </c>
      <c r="M18" s="24">
        <v>3.265</v>
      </c>
      <c r="N18" s="24">
        <v>2.558</v>
      </c>
      <c r="O18" s="24">
        <v>1.433</v>
      </c>
      <c r="P18" s="24">
        <v>2.169</v>
      </c>
      <c r="Q18" s="24">
        <v>1.749</v>
      </c>
      <c r="R18" s="24">
        <v>1.475</v>
      </c>
      <c r="S18" s="24">
        <v>1.176</v>
      </c>
      <c r="T18" s="24">
        <v>0.938</v>
      </c>
      <c r="U18" s="24">
        <v>1.362</v>
      </c>
      <c r="V18" s="24">
        <v>1.615</v>
      </c>
      <c r="W18" s="24">
        <v>2.505</v>
      </c>
      <c r="X18" s="24">
        <v>1.475</v>
      </c>
      <c r="Y18" s="24">
        <v>1.243</v>
      </c>
      <c r="Z18" s="24">
        <v>1.815</v>
      </c>
      <c r="AA18" s="26">
        <v>1.25</v>
      </c>
      <c r="AB18" s="24">
        <v>1.235</v>
      </c>
      <c r="AC18" s="24">
        <v>1.495</v>
      </c>
      <c r="AD18" s="26">
        <v>1.19</v>
      </c>
      <c r="AE18" s="26">
        <v>1.2951</v>
      </c>
      <c r="AF18" s="24">
        <v>1.113</v>
      </c>
      <c r="AG18" s="24">
        <v>1.045</v>
      </c>
      <c r="AH18" s="24">
        <v>0.807</v>
      </c>
      <c r="AI18" s="26">
        <v>0.8729125999999999</v>
      </c>
    </row>
    <row r="19" s="28" customFormat="1" ht="14.25">
      <c r="B19" s="27" t="s">
        <v>541</v>
      </c>
    </row>
    <row r="20" spans="2:35" s="24" customFormat="1" ht="15">
      <c r="B20" s="24" t="s">
        <v>542</v>
      </c>
      <c r="C20" s="26">
        <v>0</v>
      </c>
      <c r="D20" s="26">
        <v>0</v>
      </c>
      <c r="E20" s="24">
        <v>0.389</v>
      </c>
      <c r="F20" s="24">
        <v>0.712</v>
      </c>
      <c r="G20" s="24">
        <v>1.345</v>
      </c>
      <c r="H20" s="24">
        <v>1.987</v>
      </c>
      <c r="I20" s="24">
        <v>2.922</v>
      </c>
      <c r="J20" s="24">
        <v>4.208</v>
      </c>
      <c r="K20" s="24">
        <v>3.531</v>
      </c>
      <c r="L20" s="26">
        <v>4.26</v>
      </c>
      <c r="M20" s="24">
        <v>6.226</v>
      </c>
      <c r="N20" s="24">
        <v>9.137</v>
      </c>
      <c r="O20" s="24">
        <v>10.134</v>
      </c>
      <c r="P20" s="24">
        <v>9.853</v>
      </c>
      <c r="Q20" s="24">
        <v>10.507</v>
      </c>
      <c r="R20" s="24">
        <v>9.774</v>
      </c>
      <c r="S20" s="24">
        <v>9.123</v>
      </c>
      <c r="T20" s="24">
        <v>10.612</v>
      </c>
      <c r="U20" s="24">
        <v>10.81</v>
      </c>
      <c r="V20" s="24">
        <v>9.979</v>
      </c>
      <c r="W20" s="26">
        <v>10.44</v>
      </c>
      <c r="X20" s="24">
        <v>10.474</v>
      </c>
      <c r="Y20" s="24">
        <v>10.084</v>
      </c>
      <c r="Z20" s="24">
        <v>9.263</v>
      </c>
      <c r="AA20" s="24">
        <v>12.923</v>
      </c>
      <c r="AB20" s="24">
        <v>10.646</v>
      </c>
      <c r="AC20" s="24">
        <v>9.659</v>
      </c>
      <c r="AD20" s="24">
        <v>11.038</v>
      </c>
      <c r="AE20" s="26">
        <v>13.5071</v>
      </c>
      <c r="AF20" s="24">
        <v>13.348</v>
      </c>
      <c r="AG20" s="24">
        <v>11.303</v>
      </c>
      <c r="AH20" s="24">
        <v>12.139</v>
      </c>
      <c r="AI20" s="26">
        <v>12.48729305</v>
      </c>
    </row>
    <row r="21" s="28" customFormat="1" ht="14.25">
      <c r="B21" s="27" t="s">
        <v>543</v>
      </c>
    </row>
    <row r="22" spans="2:35" s="24" customFormat="1" ht="15">
      <c r="B22" s="24" t="s">
        <v>544</v>
      </c>
      <c r="C22" s="26">
        <v>0.96</v>
      </c>
      <c r="D22" s="26">
        <v>0.1</v>
      </c>
      <c r="E22" s="26">
        <v>0</v>
      </c>
      <c r="F22" s="26">
        <v>0</v>
      </c>
      <c r="G22" s="26">
        <v>0</v>
      </c>
      <c r="H22" s="24">
        <v>0.936</v>
      </c>
      <c r="I22" s="24">
        <v>1.685</v>
      </c>
      <c r="J22" s="24">
        <v>1.471</v>
      </c>
      <c r="K22" s="24">
        <v>0.646</v>
      </c>
      <c r="L22" s="24">
        <v>0.726</v>
      </c>
      <c r="M22" s="24">
        <v>1.156</v>
      </c>
      <c r="N22" s="24">
        <v>1.594</v>
      </c>
      <c r="O22" s="24">
        <v>1.158</v>
      </c>
      <c r="P22" s="24">
        <v>1.383</v>
      </c>
      <c r="Q22" s="24">
        <v>1.806</v>
      </c>
      <c r="R22" s="24">
        <v>2.491</v>
      </c>
      <c r="S22" s="24">
        <v>1.601</v>
      </c>
      <c r="T22" s="24">
        <v>1.953</v>
      </c>
      <c r="U22" s="24">
        <v>2.574</v>
      </c>
      <c r="V22" s="24">
        <v>1.203</v>
      </c>
      <c r="W22" s="24">
        <v>2.191</v>
      </c>
      <c r="X22" s="24">
        <v>1.357</v>
      </c>
      <c r="Y22" s="24">
        <v>2.163</v>
      </c>
      <c r="Z22" s="24">
        <v>2.568</v>
      </c>
      <c r="AA22" s="24">
        <v>1.281</v>
      </c>
      <c r="AB22" s="24">
        <v>1.383</v>
      </c>
      <c r="AC22" s="24">
        <v>2.168</v>
      </c>
      <c r="AD22" s="24">
        <v>2.704</v>
      </c>
      <c r="AE22" s="26">
        <v>3.2861</v>
      </c>
      <c r="AF22" s="24">
        <v>1.202</v>
      </c>
      <c r="AG22" s="24">
        <v>3.851</v>
      </c>
      <c r="AH22" s="24">
        <v>4.035</v>
      </c>
      <c r="AI22" s="26">
        <v>5.45009715</v>
      </c>
    </row>
    <row r="23" s="30" customFormat="1" ht="14.25">
      <c r="B23" s="29" t="s">
        <v>545</v>
      </c>
    </row>
    <row r="24" spans="1:35" s="25" customFormat="1" ht="15.75">
      <c r="A24" s="25" t="s">
        <v>546</v>
      </c>
      <c r="C24" s="642">
        <v>16.98</v>
      </c>
      <c r="D24" s="642">
        <v>18.02</v>
      </c>
      <c r="E24" s="25">
        <v>17.754</v>
      </c>
      <c r="F24" s="25">
        <v>16.766</v>
      </c>
      <c r="G24" s="25">
        <v>15.148</v>
      </c>
      <c r="H24" s="25">
        <v>14.768</v>
      </c>
      <c r="I24" s="25">
        <v>10.338</v>
      </c>
      <c r="J24" s="25">
        <v>13.165</v>
      </c>
      <c r="K24" s="25">
        <v>8.046</v>
      </c>
      <c r="L24" s="25">
        <v>6.517</v>
      </c>
      <c r="M24" s="25">
        <v>6.269</v>
      </c>
      <c r="N24" s="25">
        <v>3.657</v>
      </c>
      <c r="O24" s="25">
        <v>0.988</v>
      </c>
      <c r="P24" s="25">
        <v>2.728</v>
      </c>
      <c r="Q24" s="25">
        <v>2.698</v>
      </c>
      <c r="R24" s="25">
        <v>-0.046</v>
      </c>
      <c r="S24" s="25">
        <v>0.549</v>
      </c>
      <c r="T24" s="25">
        <v>-2.083</v>
      </c>
      <c r="U24" s="25">
        <v>-1.718</v>
      </c>
      <c r="V24" s="25">
        <v>-1.542</v>
      </c>
      <c r="W24" s="25">
        <v>-2.522</v>
      </c>
      <c r="X24" s="25">
        <v>-2.658</v>
      </c>
      <c r="Y24" s="25">
        <v>-1.391</v>
      </c>
      <c r="Z24" s="642">
        <v>-2.69</v>
      </c>
      <c r="AA24" s="25">
        <v>-1.251</v>
      </c>
      <c r="AB24" s="25">
        <v>-3.402</v>
      </c>
      <c r="AC24" s="25">
        <v>-2.988</v>
      </c>
      <c r="AD24" s="25">
        <v>-3.812</v>
      </c>
      <c r="AE24" s="642">
        <v>-5.1675</v>
      </c>
      <c r="AF24" s="642">
        <v>-3.93</v>
      </c>
      <c r="AG24" s="25">
        <v>-3.432</v>
      </c>
      <c r="AH24" s="25">
        <v>-2.949</v>
      </c>
      <c r="AI24" s="642">
        <v>-4.531975091</v>
      </c>
    </row>
    <row r="25" s="30" customFormat="1" ht="14.25">
      <c r="A25" s="29" t="s">
        <v>547</v>
      </c>
    </row>
    <row r="27" spans="1:15" s="32" customFormat="1" ht="12.75">
      <c r="A27" s="31" t="s">
        <v>548</v>
      </c>
      <c r="B27" s="31"/>
      <c r="C27" s="31"/>
      <c r="D27" s="31"/>
      <c r="E27" s="31"/>
      <c r="F27" s="31"/>
      <c r="G27" s="31"/>
      <c r="H27" s="31"/>
      <c r="I27" s="31"/>
      <c r="J27" s="31"/>
      <c r="K27" s="31"/>
      <c r="L27" s="31"/>
      <c r="M27" s="31"/>
      <c r="N27" s="31"/>
      <c r="O27" s="31"/>
    </row>
    <row r="28" spans="1:15" s="32" customFormat="1" ht="12.75">
      <c r="A28" s="31" t="s">
        <v>505</v>
      </c>
      <c r="B28" s="31"/>
      <c r="C28" s="31"/>
      <c r="D28" s="31"/>
      <c r="E28" s="31"/>
      <c r="F28" s="31"/>
      <c r="G28" s="31"/>
      <c r="H28" s="31"/>
      <c r="I28" s="31"/>
      <c r="J28" s="31"/>
      <c r="K28" s="31"/>
      <c r="L28" s="31"/>
      <c r="M28" s="31"/>
      <c r="N28" s="31"/>
      <c r="O28" s="31"/>
    </row>
    <row r="29" spans="1:15" s="32" customFormat="1" ht="12.75">
      <c r="A29" s="31"/>
      <c r="B29" s="31"/>
      <c r="C29" s="31"/>
      <c r="D29" s="31"/>
      <c r="E29" s="31"/>
      <c r="F29" s="31"/>
      <c r="G29" s="31"/>
      <c r="H29" s="31"/>
      <c r="I29" s="31"/>
      <c r="J29" s="31"/>
      <c r="K29" s="31"/>
      <c r="L29" s="31"/>
      <c r="M29" s="31"/>
      <c r="N29" s="31"/>
      <c r="O29" s="31"/>
    </row>
    <row r="30" spans="1:15" s="32" customFormat="1" ht="12.75">
      <c r="A30" s="31" t="s">
        <v>506</v>
      </c>
      <c r="B30" s="31"/>
      <c r="C30" s="31"/>
      <c r="D30" s="31"/>
      <c r="E30" s="31"/>
      <c r="F30" s="31"/>
      <c r="G30" s="31"/>
      <c r="H30" s="31"/>
      <c r="I30" s="31"/>
      <c r="J30" s="31"/>
      <c r="K30" s="31"/>
      <c r="L30" s="31"/>
      <c r="M30" s="31"/>
      <c r="N30" s="31"/>
      <c r="O30" s="31"/>
    </row>
    <row r="31" spans="1:15" s="32" customFormat="1" ht="12.75">
      <c r="A31" s="31" t="s">
        <v>507</v>
      </c>
      <c r="B31" s="31"/>
      <c r="C31" s="31"/>
      <c r="D31" s="31"/>
      <c r="E31" s="31"/>
      <c r="F31" s="31"/>
      <c r="G31" s="31"/>
      <c r="H31" s="31"/>
      <c r="I31" s="31"/>
      <c r="J31" s="31"/>
      <c r="K31" s="31"/>
      <c r="L31" s="31"/>
      <c r="M31" s="31"/>
      <c r="N31" s="31"/>
      <c r="O31" s="31"/>
    </row>
    <row r="32" spans="1:15" s="32" customFormat="1" ht="12.75">
      <c r="A32" s="31" t="s">
        <v>508</v>
      </c>
      <c r="B32" s="31"/>
      <c r="C32" s="31"/>
      <c r="D32" s="31"/>
      <c r="E32" s="31"/>
      <c r="F32" s="31"/>
      <c r="G32" s="31"/>
      <c r="H32" s="31"/>
      <c r="I32" s="31"/>
      <c r="J32" s="31"/>
      <c r="K32" s="31"/>
      <c r="L32" s="31"/>
      <c r="M32" s="31"/>
      <c r="N32" s="31"/>
      <c r="O32" s="31"/>
    </row>
    <row r="33" spans="1:15" s="32" customFormat="1" ht="12.75">
      <c r="A33" s="31" t="s">
        <v>549</v>
      </c>
      <c r="B33" s="31"/>
      <c r="C33" s="31"/>
      <c r="D33" s="31"/>
      <c r="E33" s="31"/>
      <c r="F33" s="31"/>
      <c r="G33" s="31"/>
      <c r="H33" s="31"/>
      <c r="I33" s="31"/>
      <c r="J33" s="31"/>
      <c r="K33" s="31"/>
      <c r="L33" s="31"/>
      <c r="M33" s="31"/>
      <c r="N33" s="31"/>
      <c r="O33" s="31"/>
    </row>
    <row r="34" spans="1:15" s="32" customFormat="1" ht="12.75">
      <c r="A34" s="31"/>
      <c r="B34" s="31"/>
      <c r="C34" s="31"/>
      <c r="D34" s="31"/>
      <c r="E34" s="31"/>
      <c r="F34" s="31"/>
      <c r="G34" s="31"/>
      <c r="H34" s="31"/>
      <c r="I34" s="31"/>
      <c r="J34" s="31"/>
      <c r="K34" s="31"/>
      <c r="L34" s="31"/>
      <c r="M34" s="31"/>
      <c r="N34" s="31"/>
      <c r="O34" s="31"/>
    </row>
    <row r="35" spans="1:15" s="32" customFormat="1" ht="12.75">
      <c r="A35" s="31" t="s">
        <v>550</v>
      </c>
      <c r="B35" s="31"/>
      <c r="C35" s="31"/>
      <c r="D35" s="31"/>
      <c r="E35" s="31"/>
      <c r="F35" s="31"/>
      <c r="G35" s="31"/>
      <c r="H35" s="31"/>
      <c r="I35" s="31"/>
      <c r="J35" s="31"/>
      <c r="K35" s="31"/>
      <c r="L35" s="31"/>
      <c r="M35" s="31"/>
      <c r="N35" s="31"/>
      <c r="O35" s="31"/>
    </row>
    <row r="36" spans="1:15" s="32" customFormat="1" ht="12.75">
      <c r="A36" s="31" t="s">
        <v>509</v>
      </c>
      <c r="B36" s="31"/>
      <c r="C36" s="31"/>
      <c r="D36" s="31"/>
      <c r="E36" s="31"/>
      <c r="F36" s="31"/>
      <c r="G36" s="31"/>
      <c r="H36" s="31"/>
      <c r="I36" s="31"/>
      <c r="J36" s="31"/>
      <c r="K36" s="31"/>
      <c r="L36" s="31"/>
      <c r="M36" s="31"/>
      <c r="N36" s="31"/>
      <c r="O36" s="31"/>
    </row>
    <row r="37" s="32" customFormat="1" ht="12.75">
      <c r="A37" s="32" t="s">
        <v>511</v>
      </c>
    </row>
    <row r="38" s="32" customFormat="1" ht="12.75">
      <c r="A38" s="32" t="s">
        <v>551</v>
      </c>
    </row>
    <row r="39" s="32" customFormat="1" ht="12.75">
      <c r="A39" s="32" t="s">
        <v>510</v>
      </c>
    </row>
  </sheetData>
  <sheetProtection password="C1E7" sheet="1" objects="1" scenarios="1"/>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8:AJ25"/>
  <sheetViews>
    <sheetView zoomScale="75" zoomScaleNormal="75" workbookViewId="0" topLeftCell="A1">
      <pane xSplit="1" topLeftCell="B1" activePane="topRight" state="frozen"/>
      <selection pane="topLeft" activeCell="A1" sqref="A1"/>
      <selection pane="topRight" activeCell="B1" sqref="B1"/>
    </sheetView>
  </sheetViews>
  <sheetFormatPr defaultColWidth="9.140625" defaultRowHeight="12.75"/>
  <cols>
    <col min="1" max="1" width="25.00390625" style="21" customWidth="1"/>
    <col min="2" max="37" width="7.7109375" style="21" customWidth="1"/>
    <col min="38" max="16384" width="11.421875" style="21" customWidth="1"/>
  </cols>
  <sheetData>
    <row r="1" ht="15"/>
    <row r="2" ht="15"/>
    <row r="3" ht="15"/>
    <row r="4" ht="15"/>
    <row r="8" ht="15.75">
      <c r="A8" s="20" t="s">
        <v>69</v>
      </c>
    </row>
    <row r="9" s="20" customFormat="1" ht="15.75">
      <c r="A9" s="20" t="s">
        <v>357</v>
      </c>
    </row>
    <row r="10" s="22" customFormat="1" ht="15">
      <c r="A10" s="22" t="s">
        <v>358</v>
      </c>
    </row>
    <row r="11" spans="2:36" s="23" customFormat="1" ht="15.75">
      <c r="B11" s="23">
        <v>1970</v>
      </c>
      <c r="C11" s="23">
        <v>1971</v>
      </c>
      <c r="D11" s="23">
        <v>1972</v>
      </c>
      <c r="E11" s="23">
        <v>1973</v>
      </c>
      <c r="F11" s="23">
        <v>1974</v>
      </c>
      <c r="G11" s="23">
        <v>1975</v>
      </c>
      <c r="H11" s="23">
        <v>1976</v>
      </c>
      <c r="I11" s="23">
        <v>1977</v>
      </c>
      <c r="J11" s="23">
        <v>1978</v>
      </c>
      <c r="K11" s="23">
        <v>1979</v>
      </c>
      <c r="L11" s="23">
        <v>1980</v>
      </c>
      <c r="M11" s="23">
        <v>1981</v>
      </c>
      <c r="N11" s="23">
        <v>1982</v>
      </c>
      <c r="O11" s="23">
        <v>1983</v>
      </c>
      <c r="P11" s="23">
        <v>1984</v>
      </c>
      <c r="Q11" s="23">
        <v>1985</v>
      </c>
      <c r="R11" s="23">
        <v>1986</v>
      </c>
      <c r="S11" s="23">
        <v>1987</v>
      </c>
      <c r="T11" s="23">
        <v>1988</v>
      </c>
      <c r="U11" s="23">
        <v>1989</v>
      </c>
      <c r="V11" s="23">
        <v>1990</v>
      </c>
      <c r="W11" s="23">
        <v>1991</v>
      </c>
      <c r="X11" s="23">
        <v>1992</v>
      </c>
      <c r="Y11" s="23">
        <v>1993</v>
      </c>
      <c r="Z11" s="23">
        <v>1994</v>
      </c>
      <c r="AA11" s="23">
        <v>1995</v>
      </c>
      <c r="AB11" s="23">
        <v>1996</v>
      </c>
      <c r="AC11" s="23">
        <v>1997</v>
      </c>
      <c r="AD11" s="23">
        <v>1998</v>
      </c>
      <c r="AE11" s="23">
        <v>1999</v>
      </c>
      <c r="AF11" s="23">
        <v>2000</v>
      </c>
      <c r="AG11" s="23">
        <v>2001</v>
      </c>
      <c r="AH11" s="23">
        <v>2002</v>
      </c>
      <c r="AI11" s="23">
        <v>2003</v>
      </c>
      <c r="AJ11" s="23">
        <v>2004</v>
      </c>
    </row>
    <row r="12" spans="1:36" ht="15">
      <c r="A12" s="21" t="s">
        <v>352</v>
      </c>
      <c r="B12" s="21">
        <v>1.21</v>
      </c>
      <c r="C12" s="21">
        <v>1.69</v>
      </c>
      <c r="D12" s="42">
        <v>1.9</v>
      </c>
      <c r="E12" s="21">
        <v>2.83</v>
      </c>
      <c r="F12" s="21">
        <v>10.41</v>
      </c>
      <c r="G12" s="42">
        <v>10.7</v>
      </c>
      <c r="H12" s="42">
        <v>12.8</v>
      </c>
      <c r="I12" s="21">
        <v>13.92</v>
      </c>
      <c r="J12" s="21">
        <v>14.02</v>
      </c>
      <c r="K12" s="21">
        <v>31.61</v>
      </c>
      <c r="L12" s="21">
        <v>36.83</v>
      </c>
      <c r="M12" s="21">
        <v>35.93</v>
      </c>
      <c r="N12" s="21">
        <v>32.97</v>
      </c>
      <c r="O12" s="21">
        <v>29.55</v>
      </c>
      <c r="P12" s="21">
        <v>28.78</v>
      </c>
      <c r="Q12" s="21">
        <v>27.53</v>
      </c>
      <c r="R12" s="21">
        <v>14.32</v>
      </c>
      <c r="S12" s="21">
        <v>18.33</v>
      </c>
      <c r="T12" s="21">
        <v>14.92</v>
      </c>
      <c r="U12" s="42">
        <v>18.23</v>
      </c>
      <c r="V12" s="21">
        <v>23.73</v>
      </c>
      <c r="W12" s="42">
        <v>20</v>
      </c>
      <c r="X12" s="21">
        <v>19.32</v>
      </c>
      <c r="Y12" s="21">
        <v>16.97</v>
      </c>
      <c r="Z12" s="21">
        <v>15.82</v>
      </c>
      <c r="AA12" s="21">
        <v>17.02</v>
      </c>
      <c r="AB12" s="42">
        <v>20.67</v>
      </c>
      <c r="AC12" s="42">
        <v>19.09</v>
      </c>
      <c r="AD12" s="21">
        <v>12.72</v>
      </c>
      <c r="AE12" s="21">
        <v>17.97</v>
      </c>
      <c r="AF12" s="42">
        <v>28.5</v>
      </c>
      <c r="AG12" s="21">
        <v>24.44</v>
      </c>
      <c r="AH12" s="21">
        <v>25.02</v>
      </c>
      <c r="AI12" s="21">
        <v>28.83</v>
      </c>
      <c r="AJ12" s="21">
        <v>38.27</v>
      </c>
    </row>
    <row r="13" s="28" customFormat="1" ht="14.25">
      <c r="A13" s="27" t="s">
        <v>353</v>
      </c>
    </row>
    <row r="14" spans="1:36" ht="15">
      <c r="A14" s="21" t="s">
        <v>354</v>
      </c>
      <c r="B14" s="42">
        <v>4.314168338133438</v>
      </c>
      <c r="C14" s="42">
        <v>5.728860090636186</v>
      </c>
      <c r="D14" s="42">
        <v>5.904002756129009</v>
      </c>
      <c r="E14" s="42">
        <v>7.582726767027084</v>
      </c>
      <c r="F14" s="42">
        <v>22.889787382768993</v>
      </c>
      <c r="G14" s="42">
        <v>21.185112824041866</v>
      </c>
      <c r="H14" s="42">
        <v>25.042125782288277</v>
      </c>
      <c r="I14" s="42">
        <v>25.186824595787947</v>
      </c>
      <c r="J14" s="42">
        <v>21.8397415038011</v>
      </c>
      <c r="K14" s="42">
        <v>44.126391724360516</v>
      </c>
      <c r="L14" s="42">
        <v>46.74988573090689</v>
      </c>
      <c r="M14" s="42">
        <v>45.55109113537063</v>
      </c>
      <c r="N14" s="42">
        <v>43.08215259439828</v>
      </c>
      <c r="O14" s="42">
        <v>39.66835449378709</v>
      </c>
      <c r="P14" s="42">
        <v>39.48562294182217</v>
      </c>
      <c r="Q14" s="42">
        <v>38.168673044925114</v>
      </c>
      <c r="R14" s="42">
        <v>17.26168535262206</v>
      </c>
      <c r="S14" s="42">
        <v>20.162999999999997</v>
      </c>
      <c r="T14" s="42">
        <v>15.411681818181819</v>
      </c>
      <c r="U14" s="42">
        <v>18.9442704219497</v>
      </c>
      <c r="V14" s="42">
        <v>23.73</v>
      </c>
      <c r="W14" s="42">
        <v>19.600117612466924</v>
      </c>
      <c r="X14" s="42">
        <v>18.238357250755286</v>
      </c>
      <c r="Y14" s="42">
        <v>15.904304995782173</v>
      </c>
      <c r="Z14" s="42">
        <v>14.31271986970684</v>
      </c>
      <c r="AA14" s="42">
        <v>14.538098411071244</v>
      </c>
      <c r="AB14" s="42">
        <v>18.571240003594212</v>
      </c>
      <c r="AC14" s="42">
        <v>18.439036901081916</v>
      </c>
      <c r="AD14" s="42">
        <v>12.76852524846903</v>
      </c>
      <c r="AE14" s="42">
        <v>18.100335448776065</v>
      </c>
      <c r="AF14" s="42">
        <v>29.32710713183081</v>
      </c>
      <c r="AG14" s="42">
        <v>25.911945710953237</v>
      </c>
      <c r="AH14" s="42">
        <v>26.862985074626863</v>
      </c>
      <c r="AI14" s="42">
        <v>28.818898277157995</v>
      </c>
      <c r="AJ14" s="42">
        <v>35.756357225245324</v>
      </c>
    </row>
    <row r="15" s="30" customFormat="1" ht="14.25">
      <c r="A15" s="29" t="s">
        <v>355</v>
      </c>
    </row>
    <row r="16" s="28" customFormat="1" ht="14.25">
      <c r="A16" s="27"/>
    </row>
    <row r="17" s="43" customFormat="1" ht="12.75">
      <c r="A17" s="43" t="s">
        <v>562</v>
      </c>
    </row>
    <row r="18" s="43" customFormat="1" ht="12.75">
      <c r="A18" s="43" t="s">
        <v>356</v>
      </c>
    </row>
    <row r="19" s="43" customFormat="1" ht="12.75">
      <c r="A19" s="43" t="s">
        <v>49</v>
      </c>
    </row>
    <row r="20" s="43" customFormat="1" ht="12.75">
      <c r="A20" s="31" t="s">
        <v>50</v>
      </c>
    </row>
    <row r="21" s="43" customFormat="1" ht="12.75">
      <c r="A21" s="31"/>
    </row>
    <row r="22" ht="15">
      <c r="A22" s="43" t="s">
        <v>563</v>
      </c>
    </row>
    <row r="23" ht="15">
      <c r="A23" s="43" t="s">
        <v>565</v>
      </c>
    </row>
    <row r="24" spans="1:32" ht="15">
      <c r="A24" s="43" t="s">
        <v>566</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row>
    <row r="25" ht="15">
      <c r="A25" s="31" t="s">
        <v>564</v>
      </c>
    </row>
  </sheetData>
  <sheetProtection password="C1E7" sheet="1" objects="1" scenarios="1"/>
  <printOptions/>
  <pageMargins left="0.75" right="0.75" top="1" bottom="1" header="0.5" footer="0.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8:U41"/>
  <sheetViews>
    <sheetView zoomScale="75" zoomScaleNormal="75" workbookViewId="0" topLeftCell="A1">
      <pane xSplit="1" topLeftCell="B1" activePane="topRight" state="frozen"/>
      <selection pane="topLeft" activeCell="A1" sqref="A1"/>
      <selection pane="topRight" activeCell="B1" sqref="B1"/>
    </sheetView>
  </sheetViews>
  <sheetFormatPr defaultColWidth="9.140625" defaultRowHeight="12.75"/>
  <cols>
    <col min="1" max="1" width="37.140625" style="395" customWidth="1"/>
    <col min="2" max="22" width="7.7109375" style="395" customWidth="1"/>
    <col min="23" max="16384" width="11.421875" style="395" customWidth="1"/>
  </cols>
  <sheetData>
    <row r="1" ht="15"/>
    <row r="2" ht="15"/>
    <row r="3" ht="15"/>
    <row r="4" ht="15"/>
    <row r="8" ht="15.75">
      <c r="A8" s="394" t="s">
        <v>70</v>
      </c>
    </row>
    <row r="9" s="394" customFormat="1" ht="15.75">
      <c r="A9" s="394" t="s">
        <v>51</v>
      </c>
    </row>
    <row r="10" s="396" customFormat="1" ht="15">
      <c r="A10" s="396" t="s">
        <v>360</v>
      </c>
    </row>
    <row r="11" spans="2:21" s="397" customFormat="1" ht="15.75">
      <c r="B11" s="397">
        <v>1985</v>
      </c>
      <c r="C11" s="397">
        <v>1986</v>
      </c>
      <c r="D11" s="397">
        <v>1987</v>
      </c>
      <c r="E11" s="397">
        <v>1988</v>
      </c>
      <c r="F11" s="397">
        <v>1989</v>
      </c>
      <c r="G11" s="397">
        <v>1990</v>
      </c>
      <c r="H11" s="397">
        <v>1991</v>
      </c>
      <c r="I11" s="397">
        <v>1992</v>
      </c>
      <c r="J11" s="397">
        <v>1993</v>
      </c>
      <c r="K11" s="397">
        <v>1994</v>
      </c>
      <c r="L11" s="397">
        <v>1995</v>
      </c>
      <c r="M11" s="397">
        <v>1996</v>
      </c>
      <c r="N11" s="397">
        <v>1997</v>
      </c>
      <c r="O11" s="397">
        <v>1998</v>
      </c>
      <c r="P11" s="397">
        <v>1999</v>
      </c>
      <c r="Q11" s="397">
        <v>2000</v>
      </c>
      <c r="R11" s="397">
        <v>2001</v>
      </c>
      <c r="S11" s="397">
        <v>2002</v>
      </c>
      <c r="T11" s="397">
        <v>2003</v>
      </c>
      <c r="U11" s="397">
        <v>2004</v>
      </c>
    </row>
    <row r="12" spans="1:21" s="398" customFormat="1" ht="15">
      <c r="A12" s="398" t="s">
        <v>567</v>
      </c>
      <c r="B12" s="399">
        <v>575</v>
      </c>
      <c r="C12" s="399">
        <v>630</v>
      </c>
      <c r="D12" s="399">
        <v>600</v>
      </c>
      <c r="E12" s="399">
        <v>555</v>
      </c>
      <c r="F12" s="399">
        <v>400</v>
      </c>
      <c r="G12" s="399">
        <v>354</v>
      </c>
      <c r="H12" s="399">
        <v>228</v>
      </c>
      <c r="I12" s="399">
        <v>170</v>
      </c>
      <c r="J12" s="399">
        <v>140</v>
      </c>
      <c r="K12" s="399">
        <v>118</v>
      </c>
      <c r="L12" s="399">
        <v>35</v>
      </c>
      <c r="M12" s="399">
        <v>49</v>
      </c>
      <c r="N12" s="399">
        <v>20</v>
      </c>
      <c r="O12" s="399">
        <v>5</v>
      </c>
      <c r="P12" s="399">
        <v>4</v>
      </c>
      <c r="Q12" s="399">
        <v>1</v>
      </c>
      <c r="R12" s="399">
        <v>2</v>
      </c>
      <c r="S12" s="399">
        <v>1</v>
      </c>
      <c r="T12" s="399">
        <v>2</v>
      </c>
      <c r="U12" s="399">
        <v>34</v>
      </c>
    </row>
    <row r="13" spans="1:21" s="400" customFormat="1" ht="14.25">
      <c r="A13" s="400" t="s">
        <v>568</v>
      </c>
      <c r="B13" s="401"/>
      <c r="C13" s="401"/>
      <c r="D13" s="401"/>
      <c r="E13" s="401"/>
      <c r="F13" s="401"/>
      <c r="G13" s="401"/>
      <c r="H13" s="401"/>
      <c r="I13" s="401"/>
      <c r="J13" s="401"/>
      <c r="K13" s="401"/>
      <c r="L13" s="401"/>
      <c r="M13" s="401"/>
      <c r="N13" s="401"/>
      <c r="O13" s="401"/>
      <c r="P13" s="401"/>
      <c r="Q13" s="401"/>
      <c r="R13" s="401"/>
      <c r="S13" s="401"/>
      <c r="T13" s="401"/>
      <c r="U13" s="401"/>
    </row>
    <row r="14" spans="1:21" s="402" customFormat="1" ht="15">
      <c r="A14" s="402" t="s">
        <v>569</v>
      </c>
      <c r="B14" s="403">
        <v>1210</v>
      </c>
      <c r="C14" s="403">
        <v>1270</v>
      </c>
      <c r="D14" s="403">
        <v>1300</v>
      </c>
      <c r="E14" s="403">
        <v>1205</v>
      </c>
      <c r="F14" s="403">
        <v>880</v>
      </c>
      <c r="G14" s="403">
        <v>810</v>
      </c>
      <c r="H14" s="403">
        <v>984</v>
      </c>
      <c r="I14" s="403">
        <v>890</v>
      </c>
      <c r="J14" s="403">
        <v>890</v>
      </c>
      <c r="K14" s="403">
        <v>916</v>
      </c>
      <c r="L14" s="403">
        <v>800</v>
      </c>
      <c r="M14" s="403">
        <v>1181</v>
      </c>
      <c r="N14" s="403">
        <v>720</v>
      </c>
      <c r="O14" s="403">
        <v>680</v>
      </c>
      <c r="P14" s="403">
        <v>579</v>
      </c>
      <c r="Q14" s="403">
        <v>501</v>
      </c>
      <c r="R14" s="403">
        <v>507</v>
      </c>
      <c r="S14" s="403">
        <v>588</v>
      </c>
      <c r="T14" s="403">
        <v>692</v>
      </c>
      <c r="U14" s="403">
        <v>557</v>
      </c>
    </row>
    <row r="15" spans="1:21" s="400" customFormat="1" ht="14.25">
      <c r="A15" s="400" t="s">
        <v>570</v>
      </c>
      <c r="B15" s="401"/>
      <c r="C15" s="401"/>
      <c r="D15" s="401"/>
      <c r="E15" s="401"/>
      <c r="F15" s="401"/>
      <c r="G15" s="401"/>
      <c r="H15" s="401"/>
      <c r="I15" s="401"/>
      <c r="J15" s="401"/>
      <c r="K15" s="401"/>
      <c r="L15" s="401"/>
      <c r="M15" s="401"/>
      <c r="N15" s="401"/>
      <c r="O15" s="401"/>
      <c r="P15" s="401"/>
      <c r="Q15" s="401"/>
      <c r="R15" s="401"/>
      <c r="S15" s="401"/>
      <c r="T15" s="401"/>
      <c r="U15" s="401"/>
    </row>
    <row r="16" spans="1:21" s="402" customFormat="1" ht="15">
      <c r="A16" s="402" t="s">
        <v>766</v>
      </c>
      <c r="B16" s="403">
        <v>700</v>
      </c>
      <c r="C16" s="403">
        <v>750</v>
      </c>
      <c r="D16" s="403">
        <v>850</v>
      </c>
      <c r="E16" s="403">
        <v>880</v>
      </c>
      <c r="F16" s="403">
        <v>900</v>
      </c>
      <c r="G16" s="403">
        <v>945</v>
      </c>
      <c r="H16" s="403">
        <v>843</v>
      </c>
      <c r="I16" s="403">
        <v>710</v>
      </c>
      <c r="J16" s="403">
        <v>710</v>
      </c>
      <c r="K16" s="403">
        <v>690</v>
      </c>
      <c r="L16" s="403">
        <v>720</v>
      </c>
      <c r="M16" s="403">
        <v>718</v>
      </c>
      <c r="N16" s="403">
        <v>705</v>
      </c>
      <c r="O16" s="403">
        <v>720</v>
      </c>
      <c r="P16" s="403">
        <v>655</v>
      </c>
      <c r="Q16" s="403">
        <v>836</v>
      </c>
      <c r="R16" s="403">
        <v>899</v>
      </c>
      <c r="S16" s="403">
        <v>931</v>
      </c>
      <c r="T16" s="403">
        <v>874</v>
      </c>
      <c r="U16" s="403">
        <v>1032</v>
      </c>
    </row>
    <row r="17" spans="1:21" s="400" customFormat="1" ht="14.25">
      <c r="A17" s="400" t="s">
        <v>777</v>
      </c>
      <c r="B17" s="401"/>
      <c r="C17" s="401"/>
      <c r="D17" s="401"/>
      <c r="E17" s="401"/>
      <c r="F17" s="401"/>
      <c r="G17" s="401"/>
      <c r="H17" s="401"/>
      <c r="I17" s="401"/>
      <c r="J17" s="401"/>
      <c r="K17" s="401"/>
      <c r="L17" s="401"/>
      <c r="M17" s="401"/>
      <c r="N17" s="401"/>
      <c r="O17" s="401"/>
      <c r="P17" s="401"/>
      <c r="Q17" s="401"/>
      <c r="R17" s="401"/>
      <c r="S17" s="401"/>
      <c r="T17" s="401"/>
      <c r="U17" s="401"/>
    </row>
    <row r="18" spans="1:21" s="402" customFormat="1" ht="15">
      <c r="A18" s="402" t="s">
        <v>575</v>
      </c>
      <c r="B18" s="403">
        <v>60</v>
      </c>
      <c r="C18" s="403">
        <v>50</v>
      </c>
      <c r="D18" s="403">
        <v>50</v>
      </c>
      <c r="E18" s="403">
        <v>40</v>
      </c>
      <c r="F18" s="403">
        <v>30</v>
      </c>
      <c r="G18" s="403">
        <v>30</v>
      </c>
      <c r="H18" s="403">
        <v>30</v>
      </c>
      <c r="I18" s="403">
        <v>30</v>
      </c>
      <c r="J18" s="403">
        <v>20</v>
      </c>
      <c r="K18" s="403">
        <v>15</v>
      </c>
      <c r="L18" s="403">
        <v>5</v>
      </c>
      <c r="M18" s="403">
        <v>5</v>
      </c>
      <c r="N18" s="403">
        <v>5</v>
      </c>
      <c r="O18" s="403">
        <v>5</v>
      </c>
      <c r="P18" s="403">
        <v>0</v>
      </c>
      <c r="Q18" s="403">
        <v>0</v>
      </c>
      <c r="R18" s="403">
        <v>0</v>
      </c>
      <c r="S18" s="403">
        <v>0</v>
      </c>
      <c r="T18" s="403">
        <v>0</v>
      </c>
      <c r="U18" s="403">
        <v>0</v>
      </c>
    </row>
    <row r="19" spans="1:21" s="400" customFormat="1" ht="14.25">
      <c r="A19" s="400" t="s">
        <v>576</v>
      </c>
      <c r="B19" s="401"/>
      <c r="C19" s="401"/>
      <c r="D19" s="401"/>
      <c r="E19" s="401"/>
      <c r="F19" s="401"/>
      <c r="G19" s="401"/>
      <c r="H19" s="401"/>
      <c r="I19" s="401"/>
      <c r="J19" s="401"/>
      <c r="K19" s="401"/>
      <c r="L19" s="401"/>
      <c r="M19" s="401"/>
      <c r="N19" s="401"/>
      <c r="O19" s="401"/>
      <c r="P19" s="401"/>
      <c r="Q19" s="401"/>
      <c r="R19" s="401"/>
      <c r="S19" s="401"/>
      <c r="T19" s="401"/>
      <c r="U19" s="401"/>
    </row>
    <row r="20" spans="1:21" s="398" customFormat="1" ht="15">
      <c r="A20" s="398" t="s">
        <v>760</v>
      </c>
      <c r="B20" s="399">
        <v>2545</v>
      </c>
      <c r="C20" s="399">
        <v>2700</v>
      </c>
      <c r="D20" s="399">
        <v>2800</v>
      </c>
      <c r="E20" s="399">
        <v>2680</v>
      </c>
      <c r="F20" s="399">
        <v>2210</v>
      </c>
      <c r="G20" s="399">
        <v>2139</v>
      </c>
      <c r="H20" s="399">
        <v>2085</v>
      </c>
      <c r="I20" s="399">
        <v>1800</v>
      </c>
      <c r="J20" s="399">
        <v>1760</v>
      </c>
      <c r="K20" s="399">
        <v>1739</v>
      </c>
      <c r="L20" s="399">
        <v>1560</v>
      </c>
      <c r="M20" s="399">
        <v>1953</v>
      </c>
      <c r="N20" s="399">
        <v>1450</v>
      </c>
      <c r="O20" s="399">
        <v>1410</v>
      </c>
      <c r="P20" s="399">
        <v>1238</v>
      </c>
      <c r="Q20" s="399">
        <v>1338</v>
      </c>
      <c r="R20" s="399">
        <v>1408</v>
      </c>
      <c r="S20" s="399">
        <v>1520</v>
      </c>
      <c r="T20" s="399">
        <v>1568</v>
      </c>
      <c r="U20" s="399">
        <v>1623</v>
      </c>
    </row>
    <row r="21" s="404" customFormat="1" ht="14.25">
      <c r="A21" s="404" t="s">
        <v>33</v>
      </c>
    </row>
    <row r="22" ht="18" customHeight="1"/>
    <row r="23" s="405" customFormat="1" ht="12.75">
      <c r="A23" s="405" t="s">
        <v>577</v>
      </c>
    </row>
    <row r="24" s="405" customFormat="1" ht="12.75">
      <c r="A24" s="405" t="s">
        <v>359</v>
      </c>
    </row>
    <row r="26" spans="1:5" ht="15.75">
      <c r="A26" s="402"/>
      <c r="B26" s="406"/>
      <c r="C26" s="402"/>
      <c r="D26" s="402"/>
      <c r="E26" s="402"/>
    </row>
    <row r="27" spans="1:5" ht="15.75">
      <c r="A27" s="406"/>
      <c r="B27" s="407"/>
      <c r="C27" s="407"/>
      <c r="D27" s="407"/>
      <c r="E27" s="407"/>
    </row>
    <row r="28" spans="1:5" ht="15">
      <c r="A28" s="402"/>
      <c r="B28" s="403"/>
      <c r="C28" s="402"/>
      <c r="D28" s="408"/>
      <c r="E28" s="408"/>
    </row>
    <row r="29" spans="1:5" ht="15">
      <c r="A29" s="400"/>
      <c r="B29" s="401"/>
      <c r="C29" s="402"/>
      <c r="D29" s="408"/>
      <c r="E29" s="408"/>
    </row>
    <row r="30" spans="1:5" ht="15">
      <c r="A30" s="402"/>
      <c r="B30" s="403"/>
      <c r="C30" s="402"/>
      <c r="D30" s="408"/>
      <c r="E30" s="408"/>
    </row>
    <row r="31" spans="1:5" ht="15">
      <c r="A31" s="400"/>
      <c r="B31" s="401"/>
      <c r="C31" s="402"/>
      <c r="D31" s="408"/>
      <c r="E31" s="408"/>
    </row>
    <row r="32" spans="1:5" ht="15">
      <c r="A32" s="402"/>
      <c r="B32" s="403"/>
      <c r="C32" s="402"/>
      <c r="D32" s="408"/>
      <c r="E32" s="408"/>
    </row>
    <row r="33" spans="1:5" ht="15">
      <c r="A33" s="400"/>
      <c r="B33" s="401"/>
      <c r="C33" s="402"/>
      <c r="D33" s="408"/>
      <c r="E33" s="408"/>
    </row>
    <row r="34" spans="1:5" ht="15">
      <c r="A34" s="402"/>
      <c r="B34" s="403"/>
      <c r="C34" s="402"/>
      <c r="D34" s="408"/>
      <c r="E34" s="408"/>
    </row>
    <row r="35" spans="1:5" ht="15">
      <c r="A35" s="400"/>
      <c r="B35" s="402"/>
      <c r="C35" s="402"/>
      <c r="D35" s="408"/>
      <c r="E35" s="408"/>
    </row>
    <row r="36" spans="1:5" ht="15">
      <c r="A36" s="402"/>
      <c r="B36" s="403"/>
      <c r="C36" s="402"/>
      <c r="D36" s="408"/>
      <c r="E36" s="408"/>
    </row>
    <row r="37" spans="1:5" ht="15">
      <c r="A37" s="400"/>
      <c r="B37" s="401"/>
      <c r="C37" s="402"/>
      <c r="D37" s="408"/>
      <c r="E37" s="408"/>
    </row>
    <row r="38" spans="1:5" ht="15">
      <c r="A38" s="402"/>
      <c r="B38" s="403"/>
      <c r="C38" s="403"/>
      <c r="D38" s="403"/>
      <c r="E38" s="403"/>
    </row>
    <row r="39" spans="1:5" ht="15">
      <c r="A39" s="400"/>
      <c r="B39" s="400"/>
      <c r="C39" s="402"/>
      <c r="D39" s="408"/>
      <c r="E39" s="408"/>
    </row>
    <row r="40" spans="1:5" ht="15.75">
      <c r="A40" s="406"/>
      <c r="B40" s="408"/>
      <c r="C40" s="402"/>
      <c r="D40" s="408"/>
      <c r="E40" s="408"/>
    </row>
    <row r="41" spans="1:5" ht="15">
      <c r="A41" s="402"/>
      <c r="B41" s="402"/>
      <c r="C41" s="402"/>
      <c r="D41" s="402"/>
      <c r="E41" s="402"/>
    </row>
  </sheetData>
  <sheetProtection password="C1E7" sheet="1" objects="1" scenarios="1"/>
  <printOptions/>
  <pageMargins left="0.75" right="0.75" top="1" bottom="1" header="0.5" footer="0.5"/>
  <pageSetup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dimension ref="A8:Z39"/>
  <sheetViews>
    <sheetView zoomScale="75" zoomScaleNormal="75" workbookViewId="0" topLeftCell="A1">
      <pane xSplit="1" topLeftCell="B1" activePane="topRight" state="frozen"/>
      <selection pane="topLeft" activeCell="A1" sqref="A1"/>
      <selection pane="topRight" activeCell="B1" sqref="B1"/>
    </sheetView>
  </sheetViews>
  <sheetFormatPr defaultColWidth="9.140625" defaultRowHeight="12.75"/>
  <cols>
    <col min="1" max="1" width="41.00390625" style="452" customWidth="1"/>
    <col min="2" max="27" width="6.7109375" style="452" customWidth="1"/>
    <col min="28" max="16384" width="11.421875" style="452" customWidth="1"/>
  </cols>
  <sheetData>
    <row r="1" ht="12"/>
    <row r="2" ht="12"/>
    <row r="3" ht="12"/>
    <row r="4" ht="12"/>
    <row r="5" ht="12"/>
    <row r="8" s="434" customFormat="1" ht="15.75">
      <c r="A8" s="433" t="s">
        <v>84</v>
      </c>
    </row>
    <row r="9" s="433" customFormat="1" ht="15.75">
      <c r="A9" s="433" t="s">
        <v>85</v>
      </c>
    </row>
    <row r="10" s="433" customFormat="1" ht="15.75">
      <c r="A10" s="435" t="s">
        <v>86</v>
      </c>
    </row>
    <row r="11" spans="2:26" s="436" customFormat="1" ht="15.75">
      <c r="B11" s="436">
        <v>1980</v>
      </c>
      <c r="C11" s="436">
        <v>1981</v>
      </c>
      <c r="D11" s="436">
        <v>1982</v>
      </c>
      <c r="E11" s="436">
        <v>1983</v>
      </c>
      <c r="F11" s="436">
        <v>1984</v>
      </c>
      <c r="G11" s="436">
        <v>1985</v>
      </c>
      <c r="H11" s="436">
        <v>1986</v>
      </c>
      <c r="I11" s="436">
        <v>1987</v>
      </c>
      <c r="J11" s="436">
        <v>1988</v>
      </c>
      <c r="K11" s="436">
        <v>1989</v>
      </c>
      <c r="L11" s="436">
        <v>1990</v>
      </c>
      <c r="M11" s="436">
        <v>1991</v>
      </c>
      <c r="N11" s="436">
        <v>1992</v>
      </c>
      <c r="O11" s="436">
        <v>1993</v>
      </c>
      <c r="P11" s="436">
        <v>1994</v>
      </c>
      <c r="Q11" s="436">
        <v>1995</v>
      </c>
      <c r="R11" s="436">
        <v>1996</v>
      </c>
      <c r="S11" s="436">
        <v>1997</v>
      </c>
      <c r="T11" s="436">
        <v>1998</v>
      </c>
      <c r="U11" s="436">
        <v>1999</v>
      </c>
      <c r="V11" s="436">
        <v>2000</v>
      </c>
      <c r="W11" s="436">
        <v>2001</v>
      </c>
      <c r="X11" s="437">
        <v>2002</v>
      </c>
      <c r="Y11" s="436">
        <v>2003</v>
      </c>
      <c r="Z11" s="436">
        <v>2004</v>
      </c>
    </row>
    <row r="12" spans="1:26" s="438" customFormat="1" ht="15">
      <c r="A12" s="438" t="s">
        <v>71</v>
      </c>
      <c r="B12" s="439">
        <v>26</v>
      </c>
      <c r="C12" s="438">
        <v>25.6</v>
      </c>
      <c r="D12" s="438">
        <v>22.4</v>
      </c>
      <c r="E12" s="439">
        <v>25.19058</v>
      </c>
      <c r="F12" s="439">
        <v>26.71411</v>
      </c>
      <c r="G12" s="439">
        <v>26.609440000000003</v>
      </c>
      <c r="H12" s="439">
        <v>26.58618</v>
      </c>
      <c r="I12" s="439">
        <v>27.80733</v>
      </c>
      <c r="J12" s="439">
        <v>28.981960000000004</v>
      </c>
      <c r="K12" s="439">
        <v>28.656320000000004</v>
      </c>
      <c r="L12" s="439">
        <v>27.36539</v>
      </c>
      <c r="M12" s="439">
        <v>28.35394</v>
      </c>
      <c r="N12" s="439">
        <v>28.34231</v>
      </c>
      <c r="O12" s="439">
        <v>29.67976</v>
      </c>
      <c r="P12" s="439">
        <v>29.83095</v>
      </c>
      <c r="Q12" s="439">
        <v>31.377740000000003</v>
      </c>
      <c r="R12" s="439">
        <v>30.935800000000004</v>
      </c>
      <c r="S12" s="439">
        <v>33.20365</v>
      </c>
      <c r="T12" s="439">
        <v>33.00594</v>
      </c>
      <c r="U12" s="439">
        <v>33.86656000000001</v>
      </c>
      <c r="V12" s="439">
        <v>36.78569</v>
      </c>
      <c r="W12" s="439">
        <v>34.91326</v>
      </c>
      <c r="X12" s="439">
        <v>33.98286</v>
      </c>
      <c r="Y12" s="439">
        <v>35.28542</v>
      </c>
      <c r="Z12" s="439">
        <v>39.43733</v>
      </c>
    </row>
    <row r="13" spans="1:24" s="440" customFormat="1" ht="14.25">
      <c r="A13" s="440" t="s">
        <v>72</v>
      </c>
      <c r="W13" s="441"/>
      <c r="X13" s="441"/>
    </row>
    <row r="14" spans="1:26" s="438" customFormat="1" ht="15">
      <c r="A14" s="438" t="s">
        <v>73</v>
      </c>
      <c r="B14" s="438">
        <v>4.6</v>
      </c>
      <c r="C14" s="438">
        <v>6.8</v>
      </c>
      <c r="D14" s="438">
        <v>6.3</v>
      </c>
      <c r="E14" s="439">
        <v>6.34998</v>
      </c>
      <c r="F14" s="439">
        <v>6.46628</v>
      </c>
      <c r="G14" s="439">
        <v>7.0943000000000005</v>
      </c>
      <c r="H14" s="439">
        <v>6.733770000000001</v>
      </c>
      <c r="I14" s="439">
        <v>6.69888</v>
      </c>
      <c r="J14" s="439">
        <v>7.2571200000000005</v>
      </c>
      <c r="K14" s="439">
        <v>7.47809</v>
      </c>
      <c r="L14" s="439">
        <v>8.24567</v>
      </c>
      <c r="M14" s="439">
        <v>8.361970000000001</v>
      </c>
      <c r="N14" s="439">
        <v>8.106110000000001</v>
      </c>
      <c r="O14" s="439">
        <v>8.15263</v>
      </c>
      <c r="P14" s="439">
        <v>8.08285</v>
      </c>
      <c r="Q14" s="439">
        <v>7.6292800000000005</v>
      </c>
      <c r="R14" s="439">
        <v>6.943110000000001</v>
      </c>
      <c r="S14" s="439">
        <v>6.91985</v>
      </c>
      <c r="T14" s="439">
        <v>6.91985</v>
      </c>
      <c r="U14" s="439">
        <v>6.675620000000001</v>
      </c>
      <c r="V14" s="439">
        <v>8.55968</v>
      </c>
      <c r="W14" s="439">
        <v>7.69906</v>
      </c>
      <c r="X14" s="439">
        <v>6.943110000000001</v>
      </c>
      <c r="Y14" s="439">
        <v>7.48972</v>
      </c>
      <c r="Z14" s="439">
        <v>7.501</v>
      </c>
    </row>
    <row r="15" spans="1:26" s="440" customFormat="1" ht="14.25">
      <c r="A15" s="440" t="s">
        <v>74</v>
      </c>
      <c r="W15" s="441"/>
      <c r="X15" s="441"/>
      <c r="Z15" s="441"/>
    </row>
    <row r="16" spans="1:26" s="438" customFormat="1" ht="15">
      <c r="A16" s="438" t="s">
        <v>75</v>
      </c>
      <c r="B16" s="438">
        <v>0.7</v>
      </c>
      <c r="C16" s="438">
        <v>0.8</v>
      </c>
      <c r="D16" s="439">
        <v>1</v>
      </c>
      <c r="E16" s="439">
        <v>1.9655555555555555</v>
      </c>
      <c r="F16" s="439">
        <v>2.5936111111111106</v>
      </c>
      <c r="G16" s="439">
        <v>2.209722222222222</v>
      </c>
      <c r="H16" s="439">
        <v>2.209722222222222</v>
      </c>
      <c r="I16" s="439">
        <v>2.1863888888888887</v>
      </c>
      <c r="J16" s="439">
        <v>2.279444444444444</v>
      </c>
      <c r="K16" s="439">
        <v>2.3491666666666666</v>
      </c>
      <c r="L16" s="439">
        <v>2.14</v>
      </c>
      <c r="M16" s="439">
        <v>2.1536111111111107</v>
      </c>
      <c r="N16" s="439">
        <v>2.640277777777778</v>
      </c>
      <c r="O16" s="439">
        <v>2.49</v>
      </c>
      <c r="P16" s="439">
        <v>2.5005555555555556</v>
      </c>
      <c r="Q16" s="439">
        <v>2.3725</v>
      </c>
      <c r="R16" s="439">
        <v>2.0933333333333333</v>
      </c>
      <c r="S16" s="439">
        <v>2.535277777777778</v>
      </c>
      <c r="T16" s="439">
        <v>2.453888888888889</v>
      </c>
      <c r="U16" s="439">
        <v>2.015277777777778</v>
      </c>
      <c r="V16" s="439">
        <v>3.366388888888889</v>
      </c>
      <c r="W16" s="439">
        <v>2.846388888888889</v>
      </c>
      <c r="X16" s="439">
        <v>3.455</v>
      </c>
      <c r="Y16" s="439">
        <v>3.748</v>
      </c>
      <c r="Z16" s="439">
        <v>4.735</v>
      </c>
    </row>
    <row r="17" spans="1:26" s="440" customFormat="1" ht="14.25">
      <c r="A17" s="440" t="s">
        <v>76</v>
      </c>
      <c r="W17" s="441"/>
      <c r="X17" s="441"/>
      <c r="Z17" s="441"/>
    </row>
    <row r="18" spans="1:26" s="438" customFormat="1" ht="15">
      <c r="A18" s="438" t="s">
        <v>77</v>
      </c>
      <c r="B18" s="438">
        <v>4.8</v>
      </c>
      <c r="C18" s="438">
        <v>4.1</v>
      </c>
      <c r="D18" s="438">
        <v>4.1</v>
      </c>
      <c r="E18" s="439">
        <v>5.1637200000000005</v>
      </c>
      <c r="F18" s="439">
        <v>5.3498</v>
      </c>
      <c r="G18" s="439">
        <v>5.6987000000000005</v>
      </c>
      <c r="H18" s="439">
        <v>6.05923</v>
      </c>
      <c r="I18" s="439">
        <v>6.3150900000000005</v>
      </c>
      <c r="J18" s="439">
        <v>6.33835</v>
      </c>
      <c r="K18" s="439">
        <v>6.46628</v>
      </c>
      <c r="L18" s="439">
        <v>6.40813</v>
      </c>
      <c r="M18" s="439">
        <v>7.0128900000000005</v>
      </c>
      <c r="N18" s="439">
        <v>7.059410000000001</v>
      </c>
      <c r="O18" s="439">
        <v>7.28038</v>
      </c>
      <c r="P18" s="439">
        <v>8.036330000000001</v>
      </c>
      <c r="Q18" s="439">
        <v>8.40849</v>
      </c>
      <c r="R18" s="439">
        <v>8.87369</v>
      </c>
      <c r="S18" s="439">
        <v>9.69942</v>
      </c>
      <c r="T18" s="439">
        <v>9.80409</v>
      </c>
      <c r="U18" s="439">
        <v>9.80409</v>
      </c>
      <c r="V18" s="439">
        <v>5.4079500000000005</v>
      </c>
      <c r="W18" s="439">
        <v>4.32636</v>
      </c>
      <c r="X18" s="439">
        <v>4.884600000000001</v>
      </c>
      <c r="Y18" s="439">
        <v>5.024160000000001</v>
      </c>
      <c r="Z18" s="439">
        <v>4.838</v>
      </c>
    </row>
    <row r="19" spans="1:26" s="440" customFormat="1" ht="14.25">
      <c r="A19" s="440" t="s">
        <v>78</v>
      </c>
      <c r="W19" s="441"/>
      <c r="X19" s="441"/>
      <c r="Z19" s="441"/>
    </row>
    <row r="20" spans="1:26" s="438" customFormat="1" ht="15">
      <c r="A20" s="438" t="s">
        <v>79</v>
      </c>
      <c r="C20" s="438">
        <v>0.2</v>
      </c>
      <c r="D20" s="438">
        <v>0.3</v>
      </c>
      <c r="E20" s="439">
        <v>0.26749</v>
      </c>
      <c r="F20" s="439">
        <v>1.7445000000000002</v>
      </c>
      <c r="G20" s="439">
        <v>1.3723400000000001</v>
      </c>
      <c r="H20" s="439">
        <v>1.5700500000000002</v>
      </c>
      <c r="I20" s="439">
        <v>1.0467</v>
      </c>
      <c r="J20" s="439">
        <v>0.8141</v>
      </c>
      <c r="K20" s="439">
        <v>0.72106</v>
      </c>
      <c r="L20" s="439">
        <v>0.76758</v>
      </c>
      <c r="M20" s="439">
        <v>0.63965</v>
      </c>
      <c r="N20" s="439">
        <v>0.7443200000000001</v>
      </c>
      <c r="O20" s="439">
        <v>0.61639</v>
      </c>
      <c r="P20" s="439">
        <v>0.63965</v>
      </c>
      <c r="Q20" s="439">
        <v>1.65146</v>
      </c>
      <c r="R20" s="439">
        <v>1.9305800000000002</v>
      </c>
      <c r="S20" s="439">
        <v>1.69798</v>
      </c>
      <c r="T20" s="439">
        <v>2.02362</v>
      </c>
      <c r="U20" s="439">
        <v>1.8375400000000002</v>
      </c>
      <c r="V20" s="439">
        <v>0.9071400000000001</v>
      </c>
      <c r="W20" s="439">
        <v>3.6518200000000003</v>
      </c>
      <c r="X20" s="439">
        <v>8.129370000000002</v>
      </c>
      <c r="Y20" s="439">
        <v>8.885</v>
      </c>
      <c r="Z20" s="439">
        <v>0.861</v>
      </c>
    </row>
    <row r="21" spans="1:24" s="440" customFormat="1" ht="14.25">
      <c r="A21" s="440" t="s">
        <v>80</v>
      </c>
      <c r="W21" s="441"/>
      <c r="X21" s="441"/>
    </row>
    <row r="22" spans="1:26" s="442" customFormat="1" ht="15">
      <c r="A22" s="442" t="s">
        <v>32</v>
      </c>
      <c r="B22" s="442">
        <v>36.9</v>
      </c>
      <c r="C22" s="442">
        <v>37.5</v>
      </c>
      <c r="D22" s="442">
        <v>33.9</v>
      </c>
      <c r="E22" s="443">
        <v>38.93732555555555</v>
      </c>
      <c r="F22" s="443">
        <v>42.868301111111116</v>
      </c>
      <c r="G22" s="443">
        <v>42.984502222222225</v>
      </c>
      <c r="H22" s="443">
        <v>43.15895222222222</v>
      </c>
      <c r="I22" s="443">
        <v>44.054388888888894</v>
      </c>
      <c r="J22" s="443">
        <v>45.67097444444445</v>
      </c>
      <c r="K22" s="443">
        <v>45.67091666666667</v>
      </c>
      <c r="L22" s="443">
        <v>44.926770000000005</v>
      </c>
      <c r="M22" s="443">
        <v>46.522061111111114</v>
      </c>
      <c r="N22" s="443">
        <v>46.892427777777776</v>
      </c>
      <c r="O22" s="443">
        <v>48.21916000000001</v>
      </c>
      <c r="P22" s="443">
        <v>49.09033555555556</v>
      </c>
      <c r="Q22" s="443">
        <v>51.43947000000001</v>
      </c>
      <c r="R22" s="443">
        <v>50.776513333333334</v>
      </c>
      <c r="S22" s="443">
        <v>54.05617777777779</v>
      </c>
      <c r="T22" s="443">
        <v>54.2073888888889</v>
      </c>
      <c r="U22" s="443">
        <v>54.199087777777784</v>
      </c>
      <c r="V22" s="443">
        <v>55.02684888888889</v>
      </c>
      <c r="W22" s="443">
        <v>53.436888888888895</v>
      </c>
      <c r="X22" s="443">
        <v>57.39466222222223</v>
      </c>
      <c r="Y22" s="443">
        <v>60.4323</v>
      </c>
      <c r="Z22" s="443">
        <v>57.372102222222225</v>
      </c>
    </row>
    <row r="23" spans="1:24" s="444" customFormat="1" ht="14.25">
      <c r="A23" s="444" t="s">
        <v>33</v>
      </c>
      <c r="S23" s="445"/>
      <c r="X23" s="445"/>
    </row>
    <row r="24" s="434" customFormat="1" ht="15"/>
    <row r="25" spans="1:25" s="447" customFormat="1" ht="15.75">
      <c r="A25" s="446" t="s">
        <v>81</v>
      </c>
      <c r="X25" s="448"/>
      <c r="Y25" s="449"/>
    </row>
    <row r="26" spans="1:25" s="447" customFormat="1" ht="15">
      <c r="A26" s="446" t="s">
        <v>83</v>
      </c>
      <c r="X26" s="439"/>
      <c r="Y26" s="439"/>
    </row>
    <row r="27" spans="1:25" s="447" customFormat="1" ht="15">
      <c r="A27" s="446"/>
      <c r="X27" s="450"/>
      <c r="Y27" s="451"/>
    </row>
    <row r="28" spans="1:25" s="447" customFormat="1" ht="15">
      <c r="A28" s="446" t="s">
        <v>82</v>
      </c>
      <c r="X28" s="439"/>
      <c r="Y28" s="439"/>
    </row>
    <row r="29" spans="1:25" s="447" customFormat="1" ht="15">
      <c r="A29" s="446" t="s">
        <v>37</v>
      </c>
      <c r="X29" s="439"/>
      <c r="Y29" s="438"/>
    </row>
    <row r="30" spans="24:25" ht="15">
      <c r="X30" s="450"/>
      <c r="Y30" s="451"/>
    </row>
    <row r="31" spans="24:25" ht="15">
      <c r="X31" s="450"/>
      <c r="Y31" s="451"/>
    </row>
    <row r="32" spans="24:25" ht="15">
      <c r="X32" s="439"/>
      <c r="Y32" s="439"/>
    </row>
    <row r="33" spans="24:25" ht="15">
      <c r="X33" s="450"/>
      <c r="Y33" s="451"/>
    </row>
    <row r="34" spans="24:25" ht="15">
      <c r="X34" s="439"/>
      <c r="Y34" s="439"/>
    </row>
    <row r="35" spans="24:25" ht="15">
      <c r="X35" s="439"/>
      <c r="Y35" s="438"/>
    </row>
    <row r="36" spans="24:25" ht="15">
      <c r="X36" s="450"/>
      <c r="Y36" s="451"/>
    </row>
    <row r="37" spans="24:25" ht="15">
      <c r="X37" s="439"/>
      <c r="Y37" s="439"/>
    </row>
    <row r="38" spans="24:25" ht="15">
      <c r="X38" s="450"/>
      <c r="Y38" s="451"/>
    </row>
    <row r="39" spans="24:25" ht="15">
      <c r="X39" s="439"/>
      <c r="Y39" s="439"/>
    </row>
  </sheetData>
  <sheetProtection password="C1E7" sheet="1" objects="1" scenarios="1"/>
  <printOptions/>
  <pageMargins left="0.75" right="0.75" top="1" bottom="1" header="0.5" footer="0.5"/>
  <pageSetup horizontalDpi="600" verticalDpi="600" orientation="landscape" paperSize="9" r:id="rId2"/>
  <drawing r:id="rId1"/>
</worksheet>
</file>

<file path=xl/worksheets/sheet26.xml><?xml version="1.0" encoding="utf-8"?>
<worksheet xmlns="http://schemas.openxmlformats.org/spreadsheetml/2006/main" xmlns:r="http://schemas.openxmlformats.org/officeDocument/2006/relationships">
  <dimension ref="A8:Z41"/>
  <sheetViews>
    <sheetView zoomScale="75" zoomScaleNormal="75" workbookViewId="0" topLeftCell="A1">
      <pane xSplit="1" topLeftCell="B1" activePane="topRight" state="frozen"/>
      <selection pane="topLeft" activeCell="A1" sqref="A1"/>
      <selection pane="topRight" activeCell="B1" sqref="B1"/>
    </sheetView>
  </sheetViews>
  <sheetFormatPr defaultColWidth="9.140625" defaultRowHeight="12.75"/>
  <cols>
    <col min="1" max="1" width="33.7109375" style="434" customWidth="1"/>
    <col min="2" max="27" width="6.7109375" style="434" customWidth="1"/>
    <col min="28" max="16384" width="11.421875" style="434" customWidth="1"/>
  </cols>
  <sheetData>
    <row r="2" ht="15"/>
    <row r="3" ht="15"/>
    <row r="4" ht="15"/>
    <row r="5" ht="15"/>
    <row r="8" ht="15.75">
      <c r="A8" s="433" t="s">
        <v>98</v>
      </c>
    </row>
    <row r="9" s="433" customFormat="1" ht="15.75">
      <c r="A9" s="433" t="s">
        <v>99</v>
      </c>
    </row>
    <row r="10" s="433" customFormat="1" ht="15.75">
      <c r="A10" s="435" t="s">
        <v>100</v>
      </c>
    </row>
    <row r="11" spans="2:26" s="436" customFormat="1" ht="15.75">
      <c r="B11" s="436">
        <v>1980</v>
      </c>
      <c r="C11" s="436">
        <v>1981</v>
      </c>
      <c r="D11" s="436">
        <v>1982</v>
      </c>
      <c r="E11" s="436">
        <v>1983</v>
      </c>
      <c r="F11" s="436">
        <v>1984</v>
      </c>
      <c r="G11" s="436">
        <v>1985</v>
      </c>
      <c r="H11" s="436">
        <v>1986</v>
      </c>
      <c r="I11" s="436">
        <v>1987</v>
      </c>
      <c r="J11" s="436">
        <v>1988</v>
      </c>
      <c r="K11" s="436">
        <v>1989</v>
      </c>
      <c r="L11" s="436">
        <v>1990</v>
      </c>
      <c r="M11" s="436">
        <v>1991</v>
      </c>
      <c r="N11" s="436">
        <v>1992</v>
      </c>
      <c r="O11" s="436">
        <v>1993</v>
      </c>
      <c r="P11" s="436">
        <v>1994</v>
      </c>
      <c r="Q11" s="436">
        <v>1995</v>
      </c>
      <c r="R11" s="436">
        <v>1996</v>
      </c>
      <c r="S11" s="436">
        <v>1997</v>
      </c>
      <c r="T11" s="436">
        <v>1998</v>
      </c>
      <c r="U11" s="436">
        <v>1999</v>
      </c>
      <c r="V11" s="436">
        <v>2000</v>
      </c>
      <c r="W11" s="436">
        <v>2001</v>
      </c>
      <c r="X11" s="436">
        <v>2002</v>
      </c>
      <c r="Y11" s="436">
        <v>2003</v>
      </c>
      <c r="Z11" s="436">
        <v>2004</v>
      </c>
    </row>
    <row r="12" spans="1:26" s="438" customFormat="1" ht="15">
      <c r="A12" s="438" t="s">
        <v>87</v>
      </c>
      <c r="B12" s="438">
        <v>1.3</v>
      </c>
      <c r="C12" s="438">
        <v>1.6</v>
      </c>
      <c r="D12" s="439">
        <v>2</v>
      </c>
      <c r="E12" s="439">
        <v>2.44074074074074</v>
      </c>
      <c r="F12" s="439">
        <v>3.0571296296296295</v>
      </c>
      <c r="G12" s="439">
        <v>3.111851851851852</v>
      </c>
      <c r="H12" s="439">
        <v>3.500833333333333</v>
      </c>
      <c r="I12" s="439">
        <v>3.9062962962962957</v>
      </c>
      <c r="J12" s="439">
        <v>4.096388888888889</v>
      </c>
      <c r="K12" s="439">
        <v>3.8069444444444445</v>
      </c>
      <c r="L12" s="439">
        <v>3.9219444444444442</v>
      </c>
      <c r="M12" s="439">
        <v>3.9452777777777777</v>
      </c>
      <c r="N12" s="439">
        <v>4.096666666666667</v>
      </c>
      <c r="O12" s="439">
        <v>4.188888888888889</v>
      </c>
      <c r="P12" s="439">
        <v>4.040277777777778</v>
      </c>
      <c r="Q12" s="439">
        <v>4.450555555555556</v>
      </c>
      <c r="R12" s="439">
        <v>4.413333333333333</v>
      </c>
      <c r="S12" s="439">
        <v>4.793888888888889</v>
      </c>
      <c r="T12" s="439">
        <v>5.054166666666667</v>
      </c>
      <c r="U12" s="439">
        <v>4.727222222222221</v>
      </c>
      <c r="V12" s="439">
        <v>5.596111111111111</v>
      </c>
      <c r="W12" s="439">
        <v>5.457777777777777</v>
      </c>
      <c r="X12" s="439">
        <v>5.2011111111111115</v>
      </c>
      <c r="Y12" s="439">
        <v>6.4861</v>
      </c>
      <c r="Z12" s="439">
        <v>7.2222</v>
      </c>
    </row>
    <row r="13" spans="1:26" s="440" customFormat="1" ht="14.25">
      <c r="A13" s="440" t="s">
        <v>88</v>
      </c>
      <c r="U13" s="441"/>
      <c r="V13" s="441"/>
      <c r="W13" s="441"/>
      <c r="X13" s="441"/>
      <c r="Y13" s="441"/>
      <c r="Z13" s="441"/>
    </row>
    <row r="14" spans="1:26" s="438" customFormat="1" ht="15">
      <c r="A14" s="438" t="s">
        <v>90</v>
      </c>
      <c r="B14" s="438">
        <v>0.3</v>
      </c>
      <c r="C14" s="438">
        <v>0.4</v>
      </c>
      <c r="D14" s="438">
        <v>0.8</v>
      </c>
      <c r="E14" s="439">
        <v>1.4199074074074076</v>
      </c>
      <c r="F14" s="439">
        <v>1.6499074074074074</v>
      </c>
      <c r="G14" s="439">
        <v>2.6701851851851854</v>
      </c>
      <c r="H14" s="439">
        <v>3.2288888888888887</v>
      </c>
      <c r="I14" s="439">
        <v>3.646851851851851</v>
      </c>
      <c r="J14" s="439">
        <v>3.735</v>
      </c>
      <c r="K14" s="439">
        <v>3.4988888888888887</v>
      </c>
      <c r="L14" s="439">
        <v>3.698888888888889</v>
      </c>
      <c r="M14" s="439">
        <v>4.617222222222222</v>
      </c>
      <c r="N14" s="439">
        <v>5.626388888888889</v>
      </c>
      <c r="O14" s="439">
        <v>7.255</v>
      </c>
      <c r="P14" s="439">
        <v>9.521666666666667</v>
      </c>
      <c r="Q14" s="439">
        <v>11.124444444444443</v>
      </c>
      <c r="R14" s="439">
        <v>14.213888888888889</v>
      </c>
      <c r="S14" s="439">
        <v>13.65611111111111</v>
      </c>
      <c r="T14" s="439">
        <v>13.730833333333333</v>
      </c>
      <c r="U14" s="439">
        <v>13.95138888888889</v>
      </c>
      <c r="V14" s="439">
        <v>14.319722222222223</v>
      </c>
      <c r="W14" s="439">
        <v>17.333333333333332</v>
      </c>
      <c r="X14" s="439">
        <v>17.93111111111111</v>
      </c>
      <c r="Y14" s="439">
        <v>17.726</v>
      </c>
      <c r="Z14" s="439">
        <v>19.143</v>
      </c>
    </row>
    <row r="15" spans="1:26" s="440" customFormat="1" ht="14.25">
      <c r="A15" s="440" t="s">
        <v>91</v>
      </c>
      <c r="U15" s="441"/>
      <c r="V15" s="441"/>
      <c r="W15" s="441"/>
      <c r="X15" s="441"/>
      <c r="Y15" s="441"/>
      <c r="Z15" s="441"/>
    </row>
    <row r="16" spans="1:26" s="438" customFormat="1" ht="15">
      <c r="A16" s="438" t="s">
        <v>92</v>
      </c>
      <c r="D16" s="453" t="s">
        <v>578</v>
      </c>
      <c r="E16" s="439">
        <v>0</v>
      </c>
      <c r="F16" s="439">
        <v>0</v>
      </c>
      <c r="G16" s="439">
        <v>0</v>
      </c>
      <c r="H16" s="439">
        <v>0</v>
      </c>
      <c r="I16" s="439">
        <v>0</v>
      </c>
      <c r="J16" s="439">
        <v>0</v>
      </c>
      <c r="K16" s="439">
        <v>0</v>
      </c>
      <c r="L16" s="439">
        <v>0</v>
      </c>
      <c r="M16" s="439">
        <v>0</v>
      </c>
      <c r="N16" s="439">
        <v>0</v>
      </c>
      <c r="O16" s="439">
        <v>0.4586111111111111</v>
      </c>
      <c r="P16" s="439">
        <v>1.191111111111111</v>
      </c>
      <c r="Q16" s="439">
        <v>1.4525</v>
      </c>
      <c r="R16" s="439">
        <v>1.708611111111111</v>
      </c>
      <c r="S16" s="439">
        <v>1.3855555555555554</v>
      </c>
      <c r="T16" s="439">
        <v>1.9669444444444444</v>
      </c>
      <c r="U16" s="439">
        <v>2.196944444444444</v>
      </c>
      <c r="V16" s="439">
        <v>1.4869444444444444</v>
      </c>
      <c r="W16" s="439">
        <v>1.9275</v>
      </c>
      <c r="X16" s="439">
        <v>1.77</v>
      </c>
      <c r="Y16" s="439">
        <v>1.74</v>
      </c>
      <c r="Z16" s="439">
        <v>1.198</v>
      </c>
    </row>
    <row r="17" spans="1:26" s="440" customFormat="1" ht="14.25">
      <c r="A17" s="440" t="s">
        <v>93</v>
      </c>
      <c r="U17" s="441"/>
      <c r="V17" s="441"/>
      <c r="W17" s="441"/>
      <c r="X17" s="441"/>
      <c r="Y17" s="441"/>
      <c r="Z17" s="441"/>
    </row>
    <row r="18" spans="1:26" s="438" customFormat="1" ht="15">
      <c r="A18" s="438" t="s">
        <v>94</v>
      </c>
      <c r="D18" s="439">
        <v>0.02</v>
      </c>
      <c r="E18" s="439">
        <v>0.00046296296296304717</v>
      </c>
      <c r="F18" s="439">
        <v>0.3401851851851852</v>
      </c>
      <c r="G18" s="439">
        <v>0.8004629629629629</v>
      </c>
      <c r="H18" s="439">
        <v>1.7366666666666664</v>
      </c>
      <c r="I18" s="439">
        <v>1.611296296296296</v>
      </c>
      <c r="J18" s="439">
        <v>1.5405555555555555</v>
      </c>
      <c r="K18" s="439">
        <v>2.098888888888889</v>
      </c>
      <c r="L18" s="439">
        <v>2.5616666666666665</v>
      </c>
      <c r="M18" s="439">
        <v>3.223055555555556</v>
      </c>
      <c r="N18" s="439">
        <v>3.2491666666666665</v>
      </c>
      <c r="O18" s="439">
        <v>3.0691666666666664</v>
      </c>
      <c r="P18" s="439">
        <v>3.160833333333333</v>
      </c>
      <c r="Q18" s="439">
        <v>3.339722222222222</v>
      </c>
      <c r="R18" s="439">
        <v>3.3355555555555556</v>
      </c>
      <c r="S18" s="439">
        <v>2.9825</v>
      </c>
      <c r="T18" s="439">
        <v>3.813333333333333</v>
      </c>
      <c r="U18" s="439">
        <v>2.760555555555556</v>
      </c>
      <c r="V18" s="439">
        <v>2.39</v>
      </c>
      <c r="W18" s="439">
        <v>2.676944444444444</v>
      </c>
      <c r="X18" s="439">
        <v>3.6847222222222222</v>
      </c>
      <c r="Y18" s="439">
        <v>3.62856</v>
      </c>
      <c r="Z18" s="439">
        <v>3.1517</v>
      </c>
    </row>
    <row r="19" spans="1:26" s="440" customFormat="1" ht="14.25">
      <c r="A19" s="440" t="s">
        <v>95</v>
      </c>
      <c r="U19" s="441"/>
      <c r="V19" s="441"/>
      <c r="W19" s="441"/>
      <c r="X19" s="441"/>
      <c r="Y19" s="441"/>
      <c r="Z19" s="441"/>
    </row>
    <row r="20" spans="1:26" s="438" customFormat="1" ht="15">
      <c r="A20" s="438" t="s">
        <v>15</v>
      </c>
      <c r="E20" s="439"/>
      <c r="F20" s="439"/>
      <c r="G20" s="439"/>
      <c r="H20" s="439"/>
      <c r="I20" s="439"/>
      <c r="J20" s="439">
        <v>0.15305555555555656</v>
      </c>
      <c r="K20" s="439">
        <v>0.10861111111111131</v>
      </c>
      <c r="L20" s="439">
        <v>0.18</v>
      </c>
      <c r="M20" s="439">
        <v>0.6311111111111113</v>
      </c>
      <c r="N20" s="439">
        <v>0.42444444444444523</v>
      </c>
      <c r="O20" s="439">
        <v>0.5944444444444452</v>
      </c>
      <c r="P20" s="439">
        <v>0.5894444444444452</v>
      </c>
      <c r="Q20" s="439">
        <v>0.59</v>
      </c>
      <c r="R20" s="439">
        <v>1.1122222222222227</v>
      </c>
      <c r="S20" s="439">
        <v>1.035</v>
      </c>
      <c r="T20" s="439">
        <v>0.2986111111111095</v>
      </c>
      <c r="U20" s="439">
        <v>-0.010555555555554747</v>
      </c>
      <c r="V20" s="439">
        <v>-0.0013888888888941439</v>
      </c>
      <c r="W20" s="439">
        <v>-0.0016666666666678793</v>
      </c>
      <c r="X20" s="439">
        <v>-0.0008333333333321207</v>
      </c>
      <c r="Y20" s="439">
        <v>0.17</v>
      </c>
      <c r="Z20" s="439">
        <v>2.19</v>
      </c>
    </row>
    <row r="21" spans="1:26" s="440" customFormat="1" ht="14.25">
      <c r="A21" s="440" t="s">
        <v>16</v>
      </c>
      <c r="U21" s="441"/>
      <c r="V21" s="441"/>
      <c r="W21" s="441"/>
      <c r="X21" s="441"/>
      <c r="Y21" s="441"/>
      <c r="Z21" s="441"/>
    </row>
    <row r="22" spans="1:26" s="438" customFormat="1" ht="15">
      <c r="A22" s="438" t="s">
        <v>75</v>
      </c>
      <c r="E22" s="439">
        <v>0.02333333333333333</v>
      </c>
      <c r="F22" s="439">
        <v>0.02333333333333333</v>
      </c>
      <c r="G22" s="439">
        <v>0.08138888888888889</v>
      </c>
      <c r="H22" s="439">
        <v>0.10472222222222222</v>
      </c>
      <c r="I22" s="439">
        <v>0.10472222222222222</v>
      </c>
      <c r="J22" s="439">
        <v>0.09305555555555556</v>
      </c>
      <c r="K22" s="439">
        <v>0.2558333333333333</v>
      </c>
      <c r="L22" s="439">
        <v>0.3138888888888889</v>
      </c>
      <c r="M22" s="439">
        <v>0.34194444444444444</v>
      </c>
      <c r="N22" s="439">
        <v>0.3258333333333333</v>
      </c>
      <c r="O22" s="439">
        <v>0.5475</v>
      </c>
      <c r="P22" s="439">
        <v>0.6163888888888889</v>
      </c>
      <c r="Q22" s="439">
        <v>0.9652777777777777</v>
      </c>
      <c r="R22" s="439">
        <v>1.2561111111111112</v>
      </c>
      <c r="S22" s="439">
        <v>1.3722222222222222</v>
      </c>
      <c r="T22" s="439">
        <v>1.5002777777777778</v>
      </c>
      <c r="U22" s="439">
        <v>1.5169444444444444</v>
      </c>
      <c r="V22" s="439">
        <v>1.546111111111111</v>
      </c>
      <c r="W22" s="439">
        <v>2.0216666666666665</v>
      </c>
      <c r="X22" s="439">
        <v>1.9986111111111111</v>
      </c>
      <c r="Y22" s="439">
        <v>3.019</v>
      </c>
      <c r="Z22" s="439">
        <v>5.581944444444444</v>
      </c>
    </row>
    <row r="23" spans="1:26" s="444" customFormat="1" ht="14.25">
      <c r="A23" s="444" t="s">
        <v>76</v>
      </c>
      <c r="U23" s="445"/>
      <c r="V23" s="445"/>
      <c r="W23" s="445"/>
      <c r="X23" s="445"/>
      <c r="Y23" s="445"/>
      <c r="Z23" s="445"/>
    </row>
    <row r="24" spans="1:26" s="438" customFormat="1" ht="15">
      <c r="A24" s="438" t="s">
        <v>760</v>
      </c>
      <c r="B24" s="438">
        <v>1.6</v>
      </c>
      <c r="C24" s="439">
        <v>2</v>
      </c>
      <c r="D24" s="438">
        <v>2.8</v>
      </c>
      <c r="E24" s="439">
        <v>3.884444444444444</v>
      </c>
      <c r="F24" s="439">
        <v>5.070555555555556</v>
      </c>
      <c r="G24" s="439">
        <v>6.66388888888889</v>
      </c>
      <c r="H24" s="439">
        <v>8.57111111111111</v>
      </c>
      <c r="I24" s="439">
        <v>9.269166666666663</v>
      </c>
      <c r="J24" s="439">
        <v>9.618055555555555</v>
      </c>
      <c r="K24" s="439">
        <v>9.769166666666667</v>
      </c>
      <c r="L24" s="439">
        <v>10.676388888888889</v>
      </c>
      <c r="M24" s="439">
        <v>12.758611111111112</v>
      </c>
      <c r="N24" s="439">
        <v>13.7225</v>
      </c>
      <c r="O24" s="439">
        <v>16.113611111111112</v>
      </c>
      <c r="P24" s="439">
        <v>19.119722222222222</v>
      </c>
      <c r="Q24" s="439">
        <v>21.9225</v>
      </c>
      <c r="R24" s="439">
        <v>26.03972222222222</v>
      </c>
      <c r="S24" s="439">
        <v>25.225277777777777</v>
      </c>
      <c r="T24" s="439">
        <v>26.364166666666666</v>
      </c>
      <c r="U24" s="439">
        <v>25.1425</v>
      </c>
      <c r="V24" s="439">
        <v>25.3375</v>
      </c>
      <c r="W24" s="439">
        <v>29.41555555555555</v>
      </c>
      <c r="X24" s="439">
        <v>30.584722222222222</v>
      </c>
      <c r="Y24" s="439">
        <v>32.74055555555556</v>
      </c>
      <c r="Z24" s="439">
        <v>38.48694444444445</v>
      </c>
    </row>
    <row r="25" spans="1:26" s="444" customFormat="1" ht="14.25">
      <c r="A25" s="444" t="s">
        <v>33</v>
      </c>
      <c r="Z25" s="445"/>
    </row>
    <row r="27" s="447" customFormat="1" ht="12.75">
      <c r="A27" s="454" t="s">
        <v>96</v>
      </c>
    </row>
    <row r="28" spans="1:25" s="447" customFormat="1" ht="15">
      <c r="A28" s="454" t="s">
        <v>97</v>
      </c>
      <c r="X28" s="439"/>
      <c r="Y28" s="439"/>
    </row>
    <row r="29" spans="24:25" ht="15">
      <c r="X29" s="441"/>
      <c r="Y29" s="441"/>
    </row>
    <row r="30" spans="24:25" ht="15">
      <c r="X30" s="439"/>
      <c r="Y30" s="439"/>
    </row>
    <row r="31" spans="24:25" ht="15">
      <c r="X31" s="441"/>
      <c r="Y31" s="441"/>
    </row>
    <row r="32" spans="24:25" ht="15">
      <c r="X32" s="439"/>
      <c r="Y32" s="439"/>
    </row>
    <row r="33" spans="24:25" ht="15">
      <c r="X33" s="441"/>
      <c r="Y33" s="441"/>
    </row>
    <row r="34" spans="24:25" ht="15">
      <c r="X34" s="439"/>
      <c r="Y34" s="439"/>
    </row>
    <row r="35" spans="24:25" ht="15">
      <c r="X35" s="441"/>
      <c r="Y35" s="441"/>
    </row>
    <row r="36" spans="24:25" ht="15">
      <c r="X36" s="439"/>
      <c r="Y36" s="439"/>
    </row>
    <row r="37" spans="24:25" ht="15">
      <c r="X37" s="441"/>
      <c r="Y37" s="441"/>
    </row>
    <row r="38" spans="24:25" ht="15">
      <c r="X38" s="439"/>
      <c r="Y38" s="439"/>
    </row>
    <row r="39" spans="24:25" ht="15">
      <c r="X39" s="441"/>
      <c r="Y39" s="441"/>
    </row>
    <row r="40" spans="24:25" ht="15">
      <c r="X40" s="439"/>
      <c r="Y40" s="439"/>
    </row>
    <row r="41" spans="24:25" ht="15">
      <c r="X41" s="438"/>
      <c r="Y41" s="438"/>
    </row>
  </sheetData>
  <sheetProtection password="C1E7" sheet="1" objects="1" scenarios="1"/>
  <printOptions/>
  <pageMargins left="0.75" right="0.75" top="1" bottom="1" header="0.5" footer="0.5"/>
  <pageSetup horizontalDpi="600" verticalDpi="600" orientation="landscape" paperSize="9" r:id="rId2"/>
  <drawing r:id="rId1"/>
</worksheet>
</file>

<file path=xl/worksheets/sheet27.xml><?xml version="1.0" encoding="utf-8"?>
<worksheet xmlns="http://schemas.openxmlformats.org/spreadsheetml/2006/main" xmlns:r="http://schemas.openxmlformats.org/officeDocument/2006/relationships">
  <dimension ref="A8:AJ99"/>
  <sheetViews>
    <sheetView zoomScale="75" zoomScaleNormal="75" workbookViewId="0" topLeftCell="A1">
      <pane xSplit="1" topLeftCell="B1" activePane="topRight" state="frozen"/>
      <selection pane="topLeft" activeCell="A1" sqref="A1"/>
      <selection pane="topRight" activeCell="F3" sqref="F3"/>
    </sheetView>
  </sheetViews>
  <sheetFormatPr defaultColWidth="9.140625" defaultRowHeight="12.75"/>
  <cols>
    <col min="1" max="1" width="61.7109375" style="456" customWidth="1"/>
    <col min="2" max="37" width="7.7109375" style="456" customWidth="1"/>
    <col min="38" max="16384" width="11.421875" style="456" customWidth="1"/>
  </cols>
  <sheetData>
    <row r="1" ht="15"/>
    <row r="2" ht="15"/>
    <row r="3" ht="15"/>
    <row r="4" ht="15"/>
    <row r="8" ht="15.75">
      <c r="A8" s="455" t="s">
        <v>143</v>
      </c>
    </row>
    <row r="9" s="455" customFormat="1" ht="15.75">
      <c r="A9" s="455" t="s">
        <v>144</v>
      </c>
    </row>
    <row r="10" s="455" customFormat="1" ht="15.75">
      <c r="A10" s="457" t="s">
        <v>145</v>
      </c>
    </row>
    <row r="11" spans="2:36" s="458" customFormat="1" ht="15.75">
      <c r="B11" s="458">
        <v>1970</v>
      </c>
      <c r="C11" s="458">
        <v>1971</v>
      </c>
      <c r="D11" s="458">
        <v>1972</v>
      </c>
      <c r="E11" s="458">
        <v>1973</v>
      </c>
      <c r="F11" s="458">
        <v>1974</v>
      </c>
      <c r="G11" s="458">
        <v>1975</v>
      </c>
      <c r="H11" s="458">
        <v>1976</v>
      </c>
      <c r="I11" s="458">
        <v>1977</v>
      </c>
      <c r="J11" s="458">
        <v>1978</v>
      </c>
      <c r="K11" s="458">
        <v>1979</v>
      </c>
      <c r="L11" s="458">
        <v>1980</v>
      </c>
      <c r="M11" s="458">
        <v>1981</v>
      </c>
      <c r="N11" s="458">
        <v>1982</v>
      </c>
      <c r="O11" s="458">
        <v>1983</v>
      </c>
      <c r="P11" s="458">
        <v>1984</v>
      </c>
      <c r="Q11" s="458">
        <v>1985</v>
      </c>
      <c r="R11" s="458">
        <v>1986</v>
      </c>
      <c r="S11" s="458">
        <v>1987</v>
      </c>
      <c r="T11" s="458">
        <v>1988</v>
      </c>
      <c r="U11" s="458">
        <v>1989</v>
      </c>
      <c r="V11" s="458">
        <v>1990</v>
      </c>
      <c r="W11" s="458">
        <v>1991</v>
      </c>
      <c r="X11" s="458">
        <v>1992</v>
      </c>
      <c r="Y11" s="458">
        <v>1993</v>
      </c>
      <c r="Z11" s="458">
        <v>1994</v>
      </c>
      <c r="AA11" s="458">
        <v>1995</v>
      </c>
      <c r="AB11" s="458">
        <v>1996</v>
      </c>
      <c r="AC11" s="458">
        <v>1997</v>
      </c>
      <c r="AD11" s="458">
        <v>1998</v>
      </c>
      <c r="AE11" s="458">
        <v>1999</v>
      </c>
      <c r="AF11" s="458">
        <v>2000</v>
      </c>
      <c r="AG11" s="458">
        <v>2001</v>
      </c>
      <c r="AH11" s="458">
        <v>2002</v>
      </c>
      <c r="AI11" s="458">
        <v>2003</v>
      </c>
      <c r="AJ11" s="458">
        <v>2004</v>
      </c>
    </row>
    <row r="12" ht="18">
      <c r="A12" s="456" t="s">
        <v>123</v>
      </c>
    </row>
    <row r="13" spans="1:36" s="467" customFormat="1" ht="15">
      <c r="A13" s="467" t="s">
        <v>101</v>
      </c>
      <c r="B13" s="467">
        <v>1.5</v>
      </c>
      <c r="C13" s="467">
        <v>1.8</v>
      </c>
      <c r="D13" s="467">
        <v>1.6</v>
      </c>
      <c r="E13" s="467">
        <v>2.5</v>
      </c>
      <c r="F13" s="467">
        <v>4.2</v>
      </c>
      <c r="G13" s="467">
        <v>3.8</v>
      </c>
      <c r="H13" s="468">
        <v>5</v>
      </c>
      <c r="I13" s="467">
        <v>5.3</v>
      </c>
      <c r="J13" s="467">
        <v>5.8</v>
      </c>
      <c r="K13" s="467">
        <v>8.6</v>
      </c>
      <c r="L13" s="467">
        <v>12.3</v>
      </c>
      <c r="M13" s="467">
        <v>14.2</v>
      </c>
      <c r="N13" s="467">
        <v>17.8</v>
      </c>
      <c r="O13" s="467">
        <v>18.3</v>
      </c>
      <c r="P13" s="467">
        <v>19.1</v>
      </c>
      <c r="Q13" s="467">
        <v>24.4</v>
      </c>
      <c r="R13" s="467">
        <v>16.6</v>
      </c>
      <c r="S13" s="467">
        <v>14.4</v>
      </c>
      <c r="T13" s="467">
        <v>13.8</v>
      </c>
      <c r="U13" s="467">
        <v>16.9</v>
      </c>
      <c r="V13" s="467">
        <v>21.7</v>
      </c>
      <c r="W13" s="467">
        <v>21.6</v>
      </c>
      <c r="X13" s="467">
        <v>18.1</v>
      </c>
      <c r="Y13" s="467">
        <v>22.8</v>
      </c>
      <c r="Z13" s="467">
        <v>20.3</v>
      </c>
      <c r="AA13" s="467">
        <v>22.3</v>
      </c>
      <c r="AB13" s="467">
        <v>26.3</v>
      </c>
      <c r="AC13" s="467">
        <v>17.8</v>
      </c>
      <c r="AD13" s="467">
        <v>14.7</v>
      </c>
      <c r="AE13" s="468">
        <v>16</v>
      </c>
      <c r="AF13" s="468">
        <v>26.36</v>
      </c>
      <c r="AG13" s="467">
        <v>25.7</v>
      </c>
      <c r="AH13" s="468">
        <v>25</v>
      </c>
      <c r="AI13" s="468">
        <v>25.744482249856976</v>
      </c>
      <c r="AJ13" s="468">
        <v>30.070358214647758</v>
      </c>
    </row>
    <row r="14" spans="1:36" ht="15">
      <c r="A14" s="456" t="s">
        <v>102</v>
      </c>
      <c r="B14" s="456">
        <v>0.3</v>
      </c>
      <c r="C14" s="456">
        <v>0.3</v>
      </c>
      <c r="D14" s="456">
        <v>0.3</v>
      </c>
      <c r="E14" s="456">
        <v>0.3</v>
      </c>
      <c r="F14" s="456">
        <v>0.5</v>
      </c>
      <c r="G14" s="456">
        <v>0.6</v>
      </c>
      <c r="H14" s="456">
        <v>0.7</v>
      </c>
      <c r="I14" s="456">
        <v>0.6</v>
      </c>
      <c r="J14" s="456">
        <v>0.6</v>
      </c>
      <c r="K14" s="456">
        <v>0.7</v>
      </c>
      <c r="L14" s="456">
        <v>1.3</v>
      </c>
      <c r="M14" s="456">
        <v>2.5</v>
      </c>
      <c r="N14" s="456">
        <v>3.6</v>
      </c>
      <c r="O14" s="456">
        <v>4.2</v>
      </c>
      <c r="P14" s="456">
        <v>5.4</v>
      </c>
      <c r="Q14" s="456">
        <v>5.4</v>
      </c>
      <c r="R14" s="456">
        <v>5.4</v>
      </c>
      <c r="S14" s="456">
        <v>7.7</v>
      </c>
      <c r="T14" s="456">
        <v>8.9</v>
      </c>
      <c r="U14" s="456">
        <v>10.4</v>
      </c>
      <c r="V14" s="459">
        <v>11</v>
      </c>
      <c r="W14" s="456">
        <v>12.8</v>
      </c>
      <c r="X14" s="456">
        <v>12.8</v>
      </c>
      <c r="Y14" s="456">
        <v>14.8</v>
      </c>
      <c r="Z14" s="456">
        <v>15.4</v>
      </c>
      <c r="AA14" s="456">
        <v>15.8</v>
      </c>
      <c r="AB14" s="456">
        <v>16.9</v>
      </c>
      <c r="AC14" s="456">
        <v>17.6</v>
      </c>
      <c r="AD14" s="456">
        <v>18.2</v>
      </c>
      <c r="AE14" s="456">
        <v>18.1</v>
      </c>
      <c r="AF14" s="459">
        <v>18.22</v>
      </c>
      <c r="AG14" s="456">
        <v>22.2</v>
      </c>
      <c r="AH14" s="459">
        <v>25.7</v>
      </c>
      <c r="AI14" s="459">
        <v>29.046601025764556</v>
      </c>
      <c r="AJ14" s="459">
        <v>33.422661166480985</v>
      </c>
    </row>
    <row r="15" spans="1:36" s="467" customFormat="1" ht="15">
      <c r="A15" s="467" t="s">
        <v>103</v>
      </c>
      <c r="B15" s="467">
        <v>16.4</v>
      </c>
      <c r="C15" s="467">
        <v>14.2</v>
      </c>
      <c r="D15" s="467">
        <v>15.1</v>
      </c>
      <c r="E15" s="467">
        <v>10.5</v>
      </c>
      <c r="F15" s="467">
        <v>10.2</v>
      </c>
      <c r="G15" s="467">
        <v>12.9</v>
      </c>
      <c r="H15" s="467">
        <v>11.7</v>
      </c>
      <c r="I15" s="467">
        <v>10.7</v>
      </c>
      <c r="J15" s="467">
        <v>9.6</v>
      </c>
      <c r="K15" s="467">
        <v>7.2</v>
      </c>
      <c r="L15" s="467">
        <v>9.4</v>
      </c>
      <c r="M15" s="467">
        <v>15.1</v>
      </c>
      <c r="N15" s="467">
        <v>16.8</v>
      </c>
      <c r="O15" s="467">
        <v>18.8</v>
      </c>
      <c r="P15" s="468">
        <v>22</v>
      </c>
      <c r="Q15" s="467">
        <v>18.1</v>
      </c>
      <c r="R15" s="467">
        <v>24.5</v>
      </c>
      <c r="S15" s="467">
        <v>34.8</v>
      </c>
      <c r="T15" s="468">
        <v>39</v>
      </c>
      <c r="U15" s="467">
        <v>38.1</v>
      </c>
      <c r="V15" s="467">
        <v>33.6</v>
      </c>
      <c r="W15" s="467">
        <v>37.2</v>
      </c>
      <c r="X15" s="467">
        <v>47.9</v>
      </c>
      <c r="Y15" s="467">
        <v>39.4</v>
      </c>
      <c r="Z15" s="467">
        <v>43.1</v>
      </c>
      <c r="AA15" s="467">
        <v>41.5</v>
      </c>
      <c r="AB15" s="467">
        <v>39.1</v>
      </c>
      <c r="AC15" s="467">
        <v>49.7</v>
      </c>
      <c r="AD15" s="467">
        <v>55.3</v>
      </c>
      <c r="AE15" s="467">
        <v>53.1</v>
      </c>
      <c r="AF15" s="468">
        <v>40.87034544638851</v>
      </c>
      <c r="AG15" s="467">
        <v>46.4</v>
      </c>
      <c r="AH15" s="468">
        <v>50.2</v>
      </c>
      <c r="AI15" s="468">
        <v>53.01337241252977</v>
      </c>
      <c r="AJ15" s="468">
        <v>52.639898830224475</v>
      </c>
    </row>
    <row r="16" spans="1:36" s="455" customFormat="1" ht="15.75">
      <c r="A16" s="455" t="s">
        <v>104</v>
      </c>
      <c r="B16" s="455">
        <v>1.8</v>
      </c>
      <c r="C16" s="455">
        <v>2.1</v>
      </c>
      <c r="D16" s="455">
        <v>1.9</v>
      </c>
      <c r="E16" s="455">
        <v>2.8</v>
      </c>
      <c r="F16" s="455">
        <v>4.7</v>
      </c>
      <c r="G16" s="455">
        <v>4.3</v>
      </c>
      <c r="H16" s="455">
        <v>5.6</v>
      </c>
      <c r="I16" s="472">
        <v>6</v>
      </c>
      <c r="J16" s="455">
        <v>6.4</v>
      </c>
      <c r="K16" s="455">
        <v>9.2</v>
      </c>
      <c r="L16" s="455">
        <v>13.5</v>
      </c>
      <c r="M16" s="455">
        <v>16.7</v>
      </c>
      <c r="N16" s="455">
        <v>21.4</v>
      </c>
      <c r="O16" s="455">
        <v>22.6</v>
      </c>
      <c r="P16" s="455">
        <v>24.5</v>
      </c>
      <c r="Q16" s="455">
        <v>29.8</v>
      </c>
      <c r="R16" s="472">
        <v>22</v>
      </c>
      <c r="S16" s="455">
        <v>22.1</v>
      </c>
      <c r="T16" s="455">
        <v>22.7</v>
      </c>
      <c r="U16" s="455">
        <v>27.3</v>
      </c>
      <c r="V16" s="455">
        <v>32.7</v>
      </c>
      <c r="W16" s="455">
        <v>34.4</v>
      </c>
      <c r="X16" s="455">
        <v>30.9</v>
      </c>
      <c r="Y16" s="455">
        <v>37.6</v>
      </c>
      <c r="Z16" s="455">
        <v>35.7</v>
      </c>
      <c r="AA16" s="455">
        <v>38.1</v>
      </c>
      <c r="AB16" s="455">
        <v>43.2</v>
      </c>
      <c r="AC16" s="455">
        <v>35.4</v>
      </c>
      <c r="AD16" s="472">
        <v>33</v>
      </c>
      <c r="AE16" s="455">
        <v>34.1</v>
      </c>
      <c r="AF16" s="472">
        <v>44.58</v>
      </c>
      <c r="AG16" s="455">
        <v>48</v>
      </c>
      <c r="AH16" s="472">
        <v>50.1</v>
      </c>
      <c r="AI16" s="472">
        <v>54.79108327562153</v>
      </c>
      <c r="AJ16" s="472">
        <v>63.49301938112874</v>
      </c>
    </row>
    <row r="17" spans="1:35" ht="18">
      <c r="A17" s="456" t="s">
        <v>124</v>
      </c>
      <c r="AF17" s="459"/>
      <c r="AH17" s="459"/>
      <c r="AI17" s="459"/>
    </row>
    <row r="18" spans="1:36" s="467" customFormat="1" ht="15">
      <c r="A18" s="467" t="s">
        <v>101</v>
      </c>
      <c r="B18" s="467">
        <v>1.1</v>
      </c>
      <c r="C18" s="467">
        <v>1.3</v>
      </c>
      <c r="D18" s="467">
        <v>1.2</v>
      </c>
      <c r="E18" s="467">
        <v>1.5</v>
      </c>
      <c r="F18" s="467">
        <v>2.9</v>
      </c>
      <c r="G18" s="467">
        <v>2.8</v>
      </c>
      <c r="H18" s="467">
        <v>3.2</v>
      </c>
      <c r="I18" s="467">
        <v>3.8</v>
      </c>
      <c r="J18" s="467">
        <v>3.7</v>
      </c>
      <c r="K18" s="467">
        <v>6.4</v>
      </c>
      <c r="L18" s="467">
        <v>8.1</v>
      </c>
      <c r="M18" s="467">
        <v>10.8</v>
      </c>
      <c r="N18" s="467">
        <v>11.7</v>
      </c>
      <c r="O18" s="467">
        <v>12.7</v>
      </c>
      <c r="P18" s="467">
        <v>14.9</v>
      </c>
      <c r="Q18" s="467">
        <v>18.4</v>
      </c>
      <c r="R18" s="467">
        <v>12.4</v>
      </c>
      <c r="S18" s="467">
        <v>11.9</v>
      </c>
      <c r="T18" s="467">
        <v>10.8</v>
      </c>
      <c r="U18" s="467">
        <v>12.8</v>
      </c>
      <c r="V18" s="467">
        <v>15.7</v>
      </c>
      <c r="W18" s="467">
        <v>14.2</v>
      </c>
      <c r="X18" s="467">
        <v>12.2</v>
      </c>
      <c r="Y18" s="467">
        <v>17.6</v>
      </c>
      <c r="Z18" s="467">
        <v>15.5</v>
      </c>
      <c r="AA18" s="467">
        <v>14.1</v>
      </c>
      <c r="AB18" s="467">
        <v>14.1</v>
      </c>
      <c r="AC18" s="467">
        <v>9.4</v>
      </c>
      <c r="AD18" s="467">
        <v>7.9</v>
      </c>
      <c r="AE18" s="467">
        <v>9.2</v>
      </c>
      <c r="AF18" s="468">
        <v>17.1</v>
      </c>
      <c r="AG18" s="468">
        <v>20.5</v>
      </c>
      <c r="AH18" s="468">
        <v>17</v>
      </c>
      <c r="AI18" s="468">
        <v>16.78163091750921</v>
      </c>
      <c r="AJ18" s="468">
        <v>17.348577907965606</v>
      </c>
    </row>
    <row r="19" spans="1:36" ht="15">
      <c r="A19" s="456" t="s">
        <v>102</v>
      </c>
      <c r="B19" s="456">
        <v>0.2</v>
      </c>
      <c r="C19" s="456">
        <v>0.2</v>
      </c>
      <c r="D19" s="456">
        <v>0.2</v>
      </c>
      <c r="E19" s="456">
        <v>0.2</v>
      </c>
      <c r="F19" s="456">
        <v>0.3</v>
      </c>
      <c r="G19" s="456">
        <v>0.4</v>
      </c>
      <c r="H19" s="456">
        <v>0.5</v>
      </c>
      <c r="I19" s="456">
        <v>0.6</v>
      </c>
      <c r="J19" s="456">
        <v>0.6</v>
      </c>
      <c r="K19" s="456">
        <v>0.6</v>
      </c>
      <c r="L19" s="456">
        <v>1.2</v>
      </c>
      <c r="M19" s="456">
        <v>2.3</v>
      </c>
      <c r="N19" s="456">
        <v>3.3</v>
      </c>
      <c r="O19" s="456">
        <v>3.9</v>
      </c>
      <c r="P19" s="456">
        <v>4.9</v>
      </c>
      <c r="Q19" s="456">
        <v>4.9</v>
      </c>
      <c r="R19" s="456">
        <v>4.9</v>
      </c>
      <c r="S19" s="459">
        <v>7</v>
      </c>
      <c r="T19" s="456">
        <v>8.1</v>
      </c>
      <c r="U19" s="456">
        <v>10.5</v>
      </c>
      <c r="V19" s="459">
        <v>11</v>
      </c>
      <c r="W19" s="459">
        <v>14</v>
      </c>
      <c r="X19" s="459">
        <v>14</v>
      </c>
      <c r="Y19" s="456">
        <v>15.9</v>
      </c>
      <c r="Z19" s="456">
        <v>16.5</v>
      </c>
      <c r="AA19" s="456">
        <v>15.6</v>
      </c>
      <c r="AB19" s="456">
        <v>16.6</v>
      </c>
      <c r="AC19" s="456">
        <v>17.1</v>
      </c>
      <c r="AD19" s="456">
        <v>17.9</v>
      </c>
      <c r="AE19" s="456">
        <v>17.5</v>
      </c>
      <c r="AF19" s="459">
        <v>17.6</v>
      </c>
      <c r="AG19" s="459">
        <v>22</v>
      </c>
      <c r="AH19" s="459">
        <v>24.7</v>
      </c>
      <c r="AI19" s="459">
        <v>28.36624775583483</v>
      </c>
      <c r="AJ19" s="459">
        <v>32.486062553151285</v>
      </c>
    </row>
    <row r="20" spans="1:36" s="467" customFormat="1" ht="15">
      <c r="A20" s="467" t="s">
        <v>103</v>
      </c>
      <c r="B20" s="467">
        <v>14.8</v>
      </c>
      <c r="C20" s="467">
        <v>12.3</v>
      </c>
      <c r="D20" s="467">
        <v>13.2</v>
      </c>
      <c r="E20" s="467">
        <v>10.7</v>
      </c>
      <c r="F20" s="467">
        <v>10.1</v>
      </c>
      <c r="G20" s="467">
        <v>12.8</v>
      </c>
      <c r="H20" s="467">
        <v>14.5</v>
      </c>
      <c r="I20" s="467">
        <v>12.7</v>
      </c>
      <c r="J20" s="467">
        <v>13.1</v>
      </c>
      <c r="K20" s="467">
        <v>8.7</v>
      </c>
      <c r="L20" s="467">
        <v>12.6</v>
      </c>
      <c r="M20" s="467">
        <v>17.6</v>
      </c>
      <c r="N20" s="467">
        <v>21.9</v>
      </c>
      <c r="O20" s="467">
        <v>23.4</v>
      </c>
      <c r="P20" s="467">
        <v>24.8</v>
      </c>
      <c r="Q20" s="467">
        <v>21.1</v>
      </c>
      <c r="R20" s="467">
        <v>28.4</v>
      </c>
      <c r="S20" s="467">
        <v>37.1</v>
      </c>
      <c r="T20" s="467">
        <v>42.9</v>
      </c>
      <c r="U20" s="467">
        <v>45.1</v>
      </c>
      <c r="V20" s="467">
        <v>41.2</v>
      </c>
      <c r="W20" s="467">
        <v>49.6</v>
      </c>
      <c r="X20" s="467">
        <v>53.4</v>
      </c>
      <c r="Y20" s="467">
        <v>47.5</v>
      </c>
      <c r="Z20" s="467">
        <v>51.6</v>
      </c>
      <c r="AA20" s="467">
        <v>52.3</v>
      </c>
      <c r="AB20" s="467">
        <v>54.1</v>
      </c>
      <c r="AC20" s="467">
        <v>64.5</v>
      </c>
      <c r="AD20" s="467">
        <v>69.4</v>
      </c>
      <c r="AE20" s="467">
        <v>65.5</v>
      </c>
      <c r="AF20" s="468">
        <v>50.720461095100866</v>
      </c>
      <c r="AG20" s="467">
        <v>51.7</v>
      </c>
      <c r="AH20" s="468">
        <v>59.3</v>
      </c>
      <c r="AI20" s="468">
        <v>64.28265524625267</v>
      </c>
      <c r="AJ20" s="468">
        <v>66.55052264808364</v>
      </c>
    </row>
    <row r="21" spans="1:36" s="455" customFormat="1" ht="15.75">
      <c r="A21" s="455" t="s">
        <v>104</v>
      </c>
      <c r="B21" s="455">
        <v>1.2</v>
      </c>
      <c r="C21" s="455">
        <v>1.5</v>
      </c>
      <c r="D21" s="455">
        <v>1.4</v>
      </c>
      <c r="E21" s="455">
        <v>1.7</v>
      </c>
      <c r="F21" s="455">
        <v>3.2</v>
      </c>
      <c r="G21" s="455">
        <v>3.2</v>
      </c>
      <c r="H21" s="455">
        <v>3.7</v>
      </c>
      <c r="I21" s="455">
        <v>4.4</v>
      </c>
      <c r="J21" s="455">
        <v>4.3</v>
      </c>
      <c r="K21" s="472">
        <v>7</v>
      </c>
      <c r="L21" s="455">
        <v>9.3</v>
      </c>
      <c r="M21" s="455">
        <v>13.1</v>
      </c>
      <c r="N21" s="472">
        <v>15</v>
      </c>
      <c r="O21" s="455">
        <v>16.6</v>
      </c>
      <c r="P21" s="455">
        <v>19.8</v>
      </c>
      <c r="Q21" s="455">
        <v>23.4</v>
      </c>
      <c r="R21" s="455">
        <v>17.3</v>
      </c>
      <c r="S21" s="455">
        <v>18.9</v>
      </c>
      <c r="T21" s="455">
        <v>18.9</v>
      </c>
      <c r="U21" s="455">
        <v>23.3</v>
      </c>
      <c r="V21" s="455">
        <v>26.7</v>
      </c>
      <c r="W21" s="455">
        <v>28.2</v>
      </c>
      <c r="X21" s="455">
        <v>26.2</v>
      </c>
      <c r="Y21" s="455">
        <v>33.5</v>
      </c>
      <c r="Z21" s="472">
        <v>32</v>
      </c>
      <c r="AA21" s="455">
        <v>29.8</v>
      </c>
      <c r="AB21" s="455">
        <v>30.7</v>
      </c>
      <c r="AC21" s="455">
        <v>26.5</v>
      </c>
      <c r="AD21" s="455">
        <v>25.8</v>
      </c>
      <c r="AE21" s="455">
        <v>26.7</v>
      </c>
      <c r="AF21" s="472">
        <v>34.7</v>
      </c>
      <c r="AG21" s="455">
        <v>42.5</v>
      </c>
      <c r="AH21" s="472">
        <v>41.7</v>
      </c>
      <c r="AI21" s="472">
        <v>44.12737409052254</v>
      </c>
      <c r="AJ21" s="472">
        <v>48.814135878295374</v>
      </c>
    </row>
    <row r="22" spans="1:35" ht="18">
      <c r="A22" s="456" t="s">
        <v>125</v>
      </c>
      <c r="AF22" s="459"/>
      <c r="AH22" s="459"/>
      <c r="AI22" s="459"/>
    </row>
    <row r="23" spans="1:36" s="467" customFormat="1" ht="15">
      <c r="A23" s="467" t="s">
        <v>101</v>
      </c>
      <c r="B23" s="467">
        <v>3.7</v>
      </c>
      <c r="C23" s="467">
        <v>3.9</v>
      </c>
      <c r="D23" s="467">
        <v>3.8</v>
      </c>
      <c r="E23" s="467">
        <v>4.2</v>
      </c>
      <c r="F23" s="467">
        <v>7.2</v>
      </c>
      <c r="G23" s="467">
        <v>7.2</v>
      </c>
      <c r="H23" s="467">
        <v>8.8</v>
      </c>
      <c r="I23" s="467">
        <v>9.1</v>
      </c>
      <c r="J23" s="467">
        <v>9.7</v>
      </c>
      <c r="K23" s="467">
        <v>12.4</v>
      </c>
      <c r="L23" s="468">
        <v>17</v>
      </c>
      <c r="M23" s="467">
        <v>21.6</v>
      </c>
      <c r="N23" s="467">
        <v>25.8</v>
      </c>
      <c r="O23" s="467">
        <v>28.2</v>
      </c>
      <c r="P23" s="467">
        <v>27.3</v>
      </c>
      <c r="Q23" s="467">
        <v>26.8</v>
      </c>
      <c r="R23" s="467">
        <v>20.9</v>
      </c>
      <c r="S23" s="467">
        <v>19.8</v>
      </c>
      <c r="T23" s="467">
        <v>19.5</v>
      </c>
      <c r="U23" s="467">
        <v>22.4</v>
      </c>
      <c r="V23" s="467">
        <v>25.6</v>
      </c>
      <c r="W23" s="467">
        <v>25.1</v>
      </c>
      <c r="X23" s="467">
        <v>23.6</v>
      </c>
      <c r="Y23" s="468">
        <v>26</v>
      </c>
      <c r="Z23" s="467">
        <v>26.7</v>
      </c>
      <c r="AA23" s="467">
        <v>26.4</v>
      </c>
      <c r="AB23" s="467">
        <v>27.6</v>
      </c>
      <c r="AC23" s="467">
        <v>28.9</v>
      </c>
      <c r="AD23" s="467">
        <v>26.1</v>
      </c>
      <c r="AE23" s="467">
        <v>29.3</v>
      </c>
      <c r="AF23" s="468">
        <v>39.4</v>
      </c>
      <c r="AG23" s="467">
        <v>37.2</v>
      </c>
      <c r="AH23" s="468">
        <v>34.5</v>
      </c>
      <c r="AI23" s="468">
        <v>34.275352704435896</v>
      </c>
      <c r="AJ23" s="468">
        <v>38.5874132059617</v>
      </c>
    </row>
    <row r="24" spans="1:36" ht="15">
      <c r="A24" s="456" t="s">
        <v>102</v>
      </c>
      <c r="B24" s="456">
        <v>6.8</v>
      </c>
      <c r="C24" s="456">
        <v>7.8</v>
      </c>
      <c r="D24" s="456">
        <v>7.8</v>
      </c>
      <c r="E24" s="456">
        <v>8.1</v>
      </c>
      <c r="F24" s="456">
        <v>8.6</v>
      </c>
      <c r="G24" s="456">
        <v>8.9</v>
      </c>
      <c r="H24" s="456">
        <v>9.5</v>
      </c>
      <c r="I24" s="456">
        <v>9.6</v>
      </c>
      <c r="J24" s="456">
        <v>11.6</v>
      </c>
      <c r="K24" s="456">
        <v>12.7</v>
      </c>
      <c r="L24" s="456">
        <v>16.7</v>
      </c>
      <c r="M24" s="456">
        <v>18.8</v>
      </c>
      <c r="N24" s="456">
        <v>19.4</v>
      </c>
      <c r="O24" s="456">
        <v>19.7</v>
      </c>
      <c r="P24" s="456">
        <v>21.3</v>
      </c>
      <c r="Q24" s="456">
        <v>26.8</v>
      </c>
      <c r="R24" s="456">
        <v>26.9</v>
      </c>
      <c r="S24" s="456">
        <v>28.3</v>
      </c>
      <c r="T24" s="456">
        <v>31.9</v>
      </c>
      <c r="U24" s="456">
        <v>32.6</v>
      </c>
      <c r="V24" s="459">
        <v>37</v>
      </c>
      <c r="W24" s="456">
        <v>37.4</v>
      </c>
      <c r="X24" s="456">
        <v>37.4</v>
      </c>
      <c r="Y24" s="456">
        <v>50.3</v>
      </c>
      <c r="Z24" s="456">
        <v>50.7</v>
      </c>
      <c r="AA24" s="459">
        <v>46</v>
      </c>
      <c r="AB24" s="456">
        <v>48.2</v>
      </c>
      <c r="AC24" s="456">
        <v>50.1</v>
      </c>
      <c r="AD24" s="456">
        <v>51.3</v>
      </c>
      <c r="AE24" s="456">
        <v>50.8</v>
      </c>
      <c r="AF24" s="459">
        <v>51.2</v>
      </c>
      <c r="AG24" s="456">
        <v>49.8</v>
      </c>
      <c r="AH24" s="459">
        <v>51.4</v>
      </c>
      <c r="AI24" s="459">
        <v>52.07642297996551</v>
      </c>
      <c r="AJ24" s="459">
        <v>52.96094821104772</v>
      </c>
    </row>
    <row r="25" spans="1:36" s="467" customFormat="1" ht="15">
      <c r="A25" s="467" t="s">
        <v>103</v>
      </c>
      <c r="B25" s="467">
        <v>65.1</v>
      </c>
      <c r="C25" s="467">
        <v>66.6</v>
      </c>
      <c r="D25" s="467">
        <v>67.5</v>
      </c>
      <c r="E25" s="468">
        <v>66</v>
      </c>
      <c r="F25" s="467">
        <v>54.5</v>
      </c>
      <c r="G25" s="467">
        <v>55.3</v>
      </c>
      <c r="H25" s="467">
        <v>52.1</v>
      </c>
      <c r="I25" s="467">
        <v>51.5</v>
      </c>
      <c r="J25" s="467">
        <v>54.5</v>
      </c>
      <c r="K25" s="467">
        <v>50.6</v>
      </c>
      <c r="L25" s="467">
        <v>49.5</v>
      </c>
      <c r="M25" s="467">
        <v>46.6</v>
      </c>
      <c r="N25" s="468">
        <v>43</v>
      </c>
      <c r="O25" s="467">
        <v>41.1</v>
      </c>
      <c r="P25" s="467">
        <v>43.8</v>
      </c>
      <c r="Q25" s="468">
        <v>50</v>
      </c>
      <c r="R25" s="467">
        <v>56.4</v>
      </c>
      <c r="S25" s="467">
        <v>58.8</v>
      </c>
      <c r="T25" s="467">
        <v>62.1</v>
      </c>
      <c r="U25" s="467">
        <v>59.3</v>
      </c>
      <c r="V25" s="467">
        <v>59.1</v>
      </c>
      <c r="W25" s="468">
        <v>60</v>
      </c>
      <c r="X25" s="467">
        <v>61.3</v>
      </c>
      <c r="Y25" s="467">
        <v>65.9</v>
      </c>
      <c r="Z25" s="467">
        <v>65.5</v>
      </c>
      <c r="AA25" s="467">
        <v>63.5</v>
      </c>
      <c r="AB25" s="467">
        <v>63.6</v>
      </c>
      <c r="AC25" s="467">
        <v>63.4</v>
      </c>
      <c r="AD25" s="467">
        <v>66.2</v>
      </c>
      <c r="AE25" s="467">
        <v>63.4</v>
      </c>
      <c r="AF25" s="468">
        <v>56.51214128035321</v>
      </c>
      <c r="AG25" s="467">
        <v>57.3</v>
      </c>
      <c r="AH25" s="468">
        <v>59.8</v>
      </c>
      <c r="AI25" s="468">
        <v>60.30729833546735</v>
      </c>
      <c r="AJ25" s="468">
        <v>57.85024154589371</v>
      </c>
    </row>
    <row r="26" spans="1:36" s="455" customFormat="1" ht="15.75">
      <c r="A26" s="455" t="s">
        <v>104</v>
      </c>
      <c r="B26" s="455">
        <v>10.5</v>
      </c>
      <c r="C26" s="455">
        <v>11.7</v>
      </c>
      <c r="D26" s="455">
        <v>11.5</v>
      </c>
      <c r="E26" s="455">
        <v>12.3</v>
      </c>
      <c r="F26" s="455">
        <v>15.7</v>
      </c>
      <c r="G26" s="455">
        <v>16.2</v>
      </c>
      <c r="H26" s="455">
        <v>18.3</v>
      </c>
      <c r="I26" s="455">
        <v>18.7</v>
      </c>
      <c r="J26" s="455">
        <v>21.3</v>
      </c>
      <c r="K26" s="472">
        <v>25</v>
      </c>
      <c r="L26" s="455">
        <v>33.7</v>
      </c>
      <c r="M26" s="455">
        <v>40.4</v>
      </c>
      <c r="N26" s="455">
        <v>45.2</v>
      </c>
      <c r="O26" s="455">
        <v>47.8</v>
      </c>
      <c r="P26" s="455">
        <v>48.6</v>
      </c>
      <c r="Q26" s="455">
        <v>53.6</v>
      </c>
      <c r="R26" s="455">
        <v>47.8</v>
      </c>
      <c r="S26" s="455">
        <v>48.2</v>
      </c>
      <c r="T26" s="455">
        <v>51.4</v>
      </c>
      <c r="U26" s="472">
        <v>55</v>
      </c>
      <c r="V26" s="455">
        <v>62.6</v>
      </c>
      <c r="W26" s="455">
        <v>62.5</v>
      </c>
      <c r="X26" s="472">
        <v>61</v>
      </c>
      <c r="Y26" s="455">
        <v>76.3</v>
      </c>
      <c r="Z26" s="455">
        <v>77.4</v>
      </c>
      <c r="AA26" s="455">
        <v>72.4</v>
      </c>
      <c r="AB26" s="455">
        <v>75.8</v>
      </c>
      <c r="AC26" s="472">
        <v>79</v>
      </c>
      <c r="AD26" s="455">
        <v>77.4</v>
      </c>
      <c r="AE26" s="455">
        <v>80.2</v>
      </c>
      <c r="AF26" s="472">
        <v>90.6</v>
      </c>
      <c r="AG26" s="455">
        <v>86.9</v>
      </c>
      <c r="AH26" s="472">
        <v>85.9</v>
      </c>
      <c r="AI26" s="472">
        <v>86.3517756844014</v>
      </c>
      <c r="AJ26" s="472">
        <v>91.54836141700943</v>
      </c>
    </row>
    <row r="27" spans="1:35" ht="18">
      <c r="A27" s="456" t="s">
        <v>126</v>
      </c>
      <c r="AF27" s="459"/>
      <c r="AH27" s="459"/>
      <c r="AI27" s="459"/>
    </row>
    <row r="28" spans="1:36" s="467" customFormat="1" ht="15">
      <c r="A28" s="467" t="s">
        <v>101</v>
      </c>
      <c r="R28" s="467">
        <v>20.9</v>
      </c>
      <c r="S28" s="467">
        <v>19.8</v>
      </c>
      <c r="T28" s="467">
        <v>19.5</v>
      </c>
      <c r="U28" s="467">
        <v>22.2</v>
      </c>
      <c r="V28" s="467">
        <v>25.6</v>
      </c>
      <c r="W28" s="467">
        <v>25.1</v>
      </c>
      <c r="X28" s="467">
        <v>23.6</v>
      </c>
      <c r="Y28" s="467">
        <v>25.9</v>
      </c>
      <c r="Z28" s="468">
        <v>24</v>
      </c>
      <c r="AA28" s="468">
        <v>23.2</v>
      </c>
      <c r="AB28" s="468">
        <v>24.1</v>
      </c>
      <c r="AC28" s="468">
        <v>25.8</v>
      </c>
      <c r="AD28" s="468">
        <v>23</v>
      </c>
      <c r="AE28" s="468">
        <v>26.3</v>
      </c>
      <c r="AF28" s="468">
        <v>36.5</v>
      </c>
      <c r="AG28" s="467">
        <v>34.5</v>
      </c>
      <c r="AH28" s="468">
        <v>31.8</v>
      </c>
      <c r="AI28" s="468">
        <v>31.621777011189245</v>
      </c>
      <c r="AJ28" s="468">
        <v>35.93383751271505</v>
      </c>
    </row>
    <row r="29" spans="1:36" ht="15">
      <c r="A29" s="456" t="s">
        <v>102</v>
      </c>
      <c r="R29" s="456">
        <v>25.1</v>
      </c>
      <c r="S29" s="456">
        <v>26.3</v>
      </c>
      <c r="T29" s="456">
        <v>29.6</v>
      </c>
      <c r="U29" s="456">
        <v>30.3</v>
      </c>
      <c r="V29" s="456">
        <v>34.2</v>
      </c>
      <c r="W29" s="456">
        <v>34.1</v>
      </c>
      <c r="X29" s="456">
        <v>33.9</v>
      </c>
      <c r="Y29" s="456">
        <v>44.5</v>
      </c>
      <c r="Z29" s="459">
        <v>44.8</v>
      </c>
      <c r="AA29" s="459">
        <v>46.2</v>
      </c>
      <c r="AB29" s="459">
        <v>48.1</v>
      </c>
      <c r="AC29" s="459">
        <v>50</v>
      </c>
      <c r="AD29" s="459">
        <v>51.3</v>
      </c>
      <c r="AE29" s="459">
        <v>50.8</v>
      </c>
      <c r="AF29" s="459">
        <v>51.2</v>
      </c>
      <c r="AG29" s="456">
        <v>50.1</v>
      </c>
      <c r="AH29" s="459">
        <v>51.1</v>
      </c>
      <c r="AI29" s="459">
        <v>52.40811994162134</v>
      </c>
      <c r="AJ29" s="459">
        <v>52.96094821104772</v>
      </c>
    </row>
    <row r="30" spans="1:36" s="467" customFormat="1" ht="15">
      <c r="A30" s="467" t="s">
        <v>103</v>
      </c>
      <c r="R30" s="467">
        <v>54.6</v>
      </c>
      <c r="S30" s="468">
        <v>57</v>
      </c>
      <c r="T30" s="467">
        <v>60.3</v>
      </c>
      <c r="U30" s="467">
        <v>57.6</v>
      </c>
      <c r="V30" s="468">
        <v>58</v>
      </c>
      <c r="W30" s="467">
        <v>57.6</v>
      </c>
      <c r="X30" s="467">
        <v>58.6</v>
      </c>
      <c r="Y30" s="467">
        <v>63.2</v>
      </c>
      <c r="Z30" s="468">
        <v>65.1</v>
      </c>
      <c r="AA30" s="468">
        <v>66.6</v>
      </c>
      <c r="AB30" s="468">
        <v>66.6</v>
      </c>
      <c r="AC30" s="468">
        <v>66</v>
      </c>
      <c r="AD30" s="468">
        <v>69</v>
      </c>
      <c r="AE30" s="468">
        <v>65.9</v>
      </c>
      <c r="AF30" s="468">
        <v>58.38084378563284</v>
      </c>
      <c r="AG30" s="467">
        <v>59.2</v>
      </c>
      <c r="AH30" s="468">
        <v>61.4</v>
      </c>
      <c r="AI30" s="468">
        <v>62.368421052631575</v>
      </c>
      <c r="AJ30" s="468">
        <v>59.57711442786069</v>
      </c>
    </row>
    <row r="31" spans="1:36" s="455" customFormat="1" ht="15.75">
      <c r="A31" s="455" t="s">
        <v>104</v>
      </c>
      <c r="R31" s="472">
        <v>46</v>
      </c>
      <c r="S31" s="455">
        <v>46.1</v>
      </c>
      <c r="T31" s="455">
        <v>49.1</v>
      </c>
      <c r="U31" s="455">
        <v>52.5</v>
      </c>
      <c r="V31" s="472">
        <v>59</v>
      </c>
      <c r="W31" s="455">
        <v>59.2</v>
      </c>
      <c r="X31" s="455">
        <v>57.5</v>
      </c>
      <c r="Y31" s="455">
        <v>70.4</v>
      </c>
      <c r="Z31" s="472">
        <v>68.8</v>
      </c>
      <c r="AA31" s="472">
        <v>69.4</v>
      </c>
      <c r="AB31" s="472">
        <v>72.2</v>
      </c>
      <c r="AC31" s="472">
        <v>75.8</v>
      </c>
      <c r="AD31" s="472">
        <v>74.3</v>
      </c>
      <c r="AE31" s="472">
        <v>77</v>
      </c>
      <c r="AF31" s="472">
        <v>87.7</v>
      </c>
      <c r="AG31" s="455">
        <v>84.6</v>
      </c>
      <c r="AH31" s="472">
        <v>83.3</v>
      </c>
      <c r="AI31" s="472">
        <v>84.02989695281059</v>
      </c>
      <c r="AJ31" s="472">
        <v>88.89478572376278</v>
      </c>
    </row>
    <row r="32" spans="1:35" ht="18">
      <c r="A32" s="456" t="s">
        <v>127</v>
      </c>
      <c r="AH32" s="459"/>
      <c r="AI32" s="459"/>
    </row>
    <row r="33" spans="1:36" s="467" customFormat="1" ht="15">
      <c r="A33" s="467" t="s">
        <v>101</v>
      </c>
      <c r="B33" s="467">
        <v>2.6</v>
      </c>
      <c r="C33" s="468">
        <v>3</v>
      </c>
      <c r="D33" s="467">
        <v>2.7</v>
      </c>
      <c r="E33" s="467">
        <v>3.4</v>
      </c>
      <c r="F33" s="467">
        <v>5.1</v>
      </c>
      <c r="G33" s="467">
        <v>4.5</v>
      </c>
      <c r="H33" s="467">
        <v>5.3</v>
      </c>
      <c r="I33" s="467">
        <v>5.5</v>
      </c>
      <c r="J33" s="467">
        <v>6.1</v>
      </c>
      <c r="K33" s="467">
        <v>9.2</v>
      </c>
      <c r="L33" s="467">
        <v>13.7</v>
      </c>
      <c r="M33" s="467">
        <v>16.1</v>
      </c>
      <c r="N33" s="468">
        <v>20</v>
      </c>
      <c r="O33" s="467">
        <v>21.3</v>
      </c>
      <c r="P33" s="467">
        <v>23.5</v>
      </c>
      <c r="Q33" s="467">
        <v>25.5</v>
      </c>
      <c r="R33" s="467">
        <v>17.8</v>
      </c>
      <c r="S33" s="467">
        <v>18.4</v>
      </c>
      <c r="T33" s="467">
        <v>18.1</v>
      </c>
      <c r="U33" s="467">
        <v>22.2</v>
      </c>
      <c r="V33" s="467">
        <v>29.1</v>
      </c>
      <c r="W33" s="468">
        <v>29</v>
      </c>
      <c r="X33" s="467">
        <v>27.1</v>
      </c>
      <c r="Y33" s="467">
        <v>30.6</v>
      </c>
      <c r="Z33" s="467">
        <v>28.6</v>
      </c>
      <c r="AA33" s="467">
        <v>25.8</v>
      </c>
      <c r="AB33" s="467">
        <v>22.4</v>
      </c>
      <c r="AC33" s="467">
        <v>22.2</v>
      </c>
      <c r="AD33" s="467">
        <v>18.6</v>
      </c>
      <c r="AE33" s="467">
        <v>21.9</v>
      </c>
      <c r="AF33" s="468">
        <v>38.6</v>
      </c>
      <c r="AG33" s="467">
        <v>39.3</v>
      </c>
      <c r="AH33" s="468">
        <v>36.2</v>
      </c>
      <c r="AI33" s="468">
        <v>31.91713588871157</v>
      </c>
      <c r="AJ33" s="468">
        <v>36.13260666646593</v>
      </c>
    </row>
    <row r="34" spans="1:36" ht="15">
      <c r="A34" s="456" t="s">
        <v>102</v>
      </c>
      <c r="B34" s="456">
        <v>4.1</v>
      </c>
      <c r="C34" s="456">
        <v>4.8</v>
      </c>
      <c r="D34" s="456">
        <v>4.8</v>
      </c>
      <c r="E34" s="456">
        <v>4.8</v>
      </c>
      <c r="F34" s="456">
        <v>0.5</v>
      </c>
      <c r="G34" s="456">
        <v>0.6</v>
      </c>
      <c r="H34" s="456">
        <v>0.6</v>
      </c>
      <c r="I34" s="456">
        <v>0.6</v>
      </c>
      <c r="J34" s="456">
        <v>0.6</v>
      </c>
      <c r="K34" s="456">
        <v>0.7</v>
      </c>
      <c r="L34" s="456">
        <v>1.3</v>
      </c>
      <c r="M34" s="456">
        <v>2.5</v>
      </c>
      <c r="N34" s="456">
        <v>3.6</v>
      </c>
      <c r="O34" s="456">
        <v>4.2</v>
      </c>
      <c r="P34" s="456">
        <v>5.4</v>
      </c>
      <c r="Q34" s="456">
        <v>5.4</v>
      </c>
      <c r="R34" s="456">
        <v>5.4</v>
      </c>
      <c r="S34" s="456">
        <v>7.6</v>
      </c>
      <c r="T34" s="456">
        <v>6.9</v>
      </c>
      <c r="U34" s="459">
        <v>11</v>
      </c>
      <c r="V34" s="459">
        <v>11</v>
      </c>
      <c r="W34" s="456">
        <v>12.8</v>
      </c>
      <c r="X34" s="456">
        <v>12.8</v>
      </c>
      <c r="Y34" s="456">
        <v>14.8</v>
      </c>
      <c r="Z34" s="456">
        <v>28.5</v>
      </c>
      <c r="AA34" s="456">
        <v>29.2</v>
      </c>
      <c r="AB34" s="456">
        <v>30.6</v>
      </c>
      <c r="AC34" s="456">
        <v>31.6</v>
      </c>
      <c r="AD34" s="456">
        <v>32.4</v>
      </c>
      <c r="AE34" s="456">
        <v>26.8</v>
      </c>
      <c r="AF34" s="459">
        <v>29.5</v>
      </c>
      <c r="AG34" s="456">
        <v>30.5</v>
      </c>
      <c r="AH34" s="459">
        <v>31.2</v>
      </c>
      <c r="AI34" s="459">
        <v>31.816767536860276</v>
      </c>
      <c r="AJ34" s="459">
        <v>33.43269800166612</v>
      </c>
    </row>
    <row r="35" spans="1:36" s="467" customFormat="1" ht="15">
      <c r="A35" s="467" t="s">
        <v>103</v>
      </c>
      <c r="B35" s="467">
        <v>61.2</v>
      </c>
      <c r="C35" s="467">
        <v>61.4</v>
      </c>
      <c r="D35" s="467">
        <v>64.2</v>
      </c>
      <c r="E35" s="467">
        <v>58.3</v>
      </c>
      <c r="F35" s="467">
        <v>9.1</v>
      </c>
      <c r="G35" s="467">
        <v>10.9</v>
      </c>
      <c r="H35" s="467">
        <v>10.9</v>
      </c>
      <c r="I35" s="467">
        <v>9.6</v>
      </c>
      <c r="J35" s="468">
        <v>9</v>
      </c>
      <c r="K35" s="467">
        <v>6.7</v>
      </c>
      <c r="L35" s="467">
        <v>8.5</v>
      </c>
      <c r="M35" s="467">
        <v>13.5</v>
      </c>
      <c r="N35" s="467">
        <v>15.3</v>
      </c>
      <c r="O35" s="467">
        <v>16.6</v>
      </c>
      <c r="P35" s="467">
        <v>18.7</v>
      </c>
      <c r="Q35" s="467">
        <v>17.5</v>
      </c>
      <c r="R35" s="467">
        <v>17.5</v>
      </c>
      <c r="S35" s="467">
        <v>29.2</v>
      </c>
      <c r="T35" s="468">
        <v>33</v>
      </c>
      <c r="U35" s="467">
        <v>33.1</v>
      </c>
      <c r="V35" s="467">
        <v>27.4</v>
      </c>
      <c r="W35" s="467">
        <v>30.6</v>
      </c>
      <c r="X35" s="467">
        <v>32.1</v>
      </c>
      <c r="Y35" s="467">
        <v>32.6</v>
      </c>
      <c r="Z35" s="467">
        <v>49.9</v>
      </c>
      <c r="AA35" s="467">
        <v>53.1</v>
      </c>
      <c r="AB35" s="467">
        <v>57.7</v>
      </c>
      <c r="AC35" s="467">
        <v>58.8</v>
      </c>
      <c r="AD35" s="467">
        <v>63.5</v>
      </c>
      <c r="AE35" s="467">
        <v>55.1</v>
      </c>
      <c r="AF35" s="468">
        <v>43.3186490455213</v>
      </c>
      <c r="AG35" s="467">
        <v>43.7</v>
      </c>
      <c r="AH35" s="468">
        <v>46.3</v>
      </c>
      <c r="AI35" s="468">
        <v>49.92125984251968</v>
      </c>
      <c r="AJ35" s="468">
        <v>48.059443081806386</v>
      </c>
    </row>
    <row r="36" spans="1:36" s="455" customFormat="1" ht="15.75">
      <c r="A36" s="455" t="s">
        <v>104</v>
      </c>
      <c r="B36" s="455">
        <v>6.8</v>
      </c>
      <c r="C36" s="455">
        <v>7.8</v>
      </c>
      <c r="D36" s="455">
        <v>7.5</v>
      </c>
      <c r="E36" s="455">
        <v>8.2</v>
      </c>
      <c r="F36" s="455">
        <v>5.6</v>
      </c>
      <c r="G36" s="455">
        <v>5.9</v>
      </c>
      <c r="H36" s="455">
        <v>5.9</v>
      </c>
      <c r="I36" s="455">
        <v>6.1</v>
      </c>
      <c r="J36" s="455">
        <v>6.7</v>
      </c>
      <c r="K36" s="455">
        <v>9.9</v>
      </c>
      <c r="L36" s="472">
        <v>15</v>
      </c>
      <c r="M36" s="455">
        <v>18.6</v>
      </c>
      <c r="N36" s="455">
        <v>23.6</v>
      </c>
      <c r="O36" s="455">
        <v>25.5</v>
      </c>
      <c r="P36" s="455">
        <v>28.9</v>
      </c>
      <c r="Q36" s="455">
        <v>30.9</v>
      </c>
      <c r="R36" s="455">
        <v>30.9</v>
      </c>
      <c r="S36" s="472">
        <v>26</v>
      </c>
      <c r="T36" s="472">
        <v>27</v>
      </c>
      <c r="U36" s="455">
        <v>33.2</v>
      </c>
      <c r="V36" s="455">
        <v>40.1</v>
      </c>
      <c r="W36" s="455">
        <v>41.8</v>
      </c>
      <c r="X36" s="455">
        <v>39.9</v>
      </c>
      <c r="Y36" s="455">
        <v>45.4</v>
      </c>
      <c r="Z36" s="455">
        <v>57.1</v>
      </c>
      <c r="AA36" s="472">
        <v>55</v>
      </c>
      <c r="AB36" s="472">
        <v>53</v>
      </c>
      <c r="AC36" s="472">
        <v>53.8</v>
      </c>
      <c r="AD36" s="472">
        <v>51</v>
      </c>
      <c r="AE36" s="455">
        <v>48.7</v>
      </c>
      <c r="AF36" s="472">
        <v>68.1</v>
      </c>
      <c r="AG36" s="455">
        <v>69.9</v>
      </c>
      <c r="AH36" s="472">
        <v>67.4</v>
      </c>
      <c r="AI36" s="472">
        <v>63.733903425571846</v>
      </c>
      <c r="AJ36" s="472">
        <v>69.56530466813204</v>
      </c>
    </row>
    <row r="37" spans="1:35" ht="18">
      <c r="A37" s="456" t="s">
        <v>128</v>
      </c>
      <c r="AH37" s="459"/>
      <c r="AI37" s="459"/>
    </row>
    <row r="38" spans="1:36" s="467" customFormat="1" ht="15">
      <c r="A38" s="467" t="s">
        <v>101</v>
      </c>
      <c r="O38" s="467">
        <v>5.3</v>
      </c>
      <c r="P38" s="467">
        <v>5.1</v>
      </c>
      <c r="Q38" s="467">
        <v>5.3</v>
      </c>
      <c r="R38" s="467">
        <v>5.1</v>
      </c>
      <c r="S38" s="467">
        <v>3.6</v>
      </c>
      <c r="T38" s="467">
        <v>4.1</v>
      </c>
      <c r="U38" s="467">
        <v>4.6</v>
      </c>
      <c r="V38" s="467">
        <v>4.7</v>
      </c>
      <c r="W38" s="467">
        <v>4.8</v>
      </c>
      <c r="X38" s="467">
        <v>4.1</v>
      </c>
      <c r="Y38" s="467">
        <v>4.1</v>
      </c>
      <c r="Z38" s="467">
        <v>4.2</v>
      </c>
      <c r="AA38" s="467">
        <v>4.4</v>
      </c>
      <c r="AB38" s="467">
        <v>4.5</v>
      </c>
      <c r="AC38" s="467">
        <v>4.9</v>
      </c>
      <c r="AD38" s="467">
        <v>4.9</v>
      </c>
      <c r="AE38" s="467">
        <v>4.3</v>
      </c>
      <c r="AF38" s="468">
        <v>4.7</v>
      </c>
      <c r="AG38" s="467">
        <v>5.9</v>
      </c>
      <c r="AH38" s="468">
        <v>5.3</v>
      </c>
      <c r="AI38" s="468">
        <v>4.9209603809775775</v>
      </c>
      <c r="AJ38" s="468">
        <v>5.613929492691315</v>
      </c>
    </row>
    <row r="39" spans="1:36" ht="15">
      <c r="A39" s="456" t="s">
        <v>102</v>
      </c>
      <c r="O39" s="456">
        <v>0.2</v>
      </c>
      <c r="P39" s="456">
        <v>1.4</v>
      </c>
      <c r="Q39" s="459">
        <v>2</v>
      </c>
      <c r="R39" s="459">
        <v>2</v>
      </c>
      <c r="S39" s="456">
        <v>4.2</v>
      </c>
      <c r="T39" s="456">
        <v>4.1</v>
      </c>
      <c r="U39" s="456">
        <v>4.9</v>
      </c>
      <c r="V39" s="456">
        <v>5.3</v>
      </c>
      <c r="W39" s="456">
        <v>13.2</v>
      </c>
      <c r="X39" s="456">
        <v>13.2</v>
      </c>
      <c r="Y39" s="459">
        <v>16</v>
      </c>
      <c r="Z39" s="456">
        <v>16.2</v>
      </c>
      <c r="AA39" s="456">
        <v>16.5</v>
      </c>
      <c r="AB39" s="456">
        <v>17.5</v>
      </c>
      <c r="AC39" s="456">
        <v>18.1</v>
      </c>
      <c r="AD39" s="456">
        <v>18.3</v>
      </c>
      <c r="AE39" s="456">
        <v>18.2</v>
      </c>
      <c r="AF39" s="459">
        <v>18.3</v>
      </c>
      <c r="AG39" s="456">
        <v>23.4</v>
      </c>
      <c r="AH39" s="459">
        <v>26.6</v>
      </c>
      <c r="AI39" s="459">
        <v>31.073483696011643</v>
      </c>
      <c r="AJ39" s="459">
        <v>36.00853892453205</v>
      </c>
    </row>
    <row r="40" spans="1:36" s="467" customFormat="1" ht="15">
      <c r="A40" s="467" t="s">
        <v>103</v>
      </c>
      <c r="O40" s="467">
        <v>2.9</v>
      </c>
      <c r="P40" s="467">
        <v>21.7</v>
      </c>
      <c r="Q40" s="467">
        <v>21.7</v>
      </c>
      <c r="R40" s="467">
        <v>28.1</v>
      </c>
      <c r="S40" s="467">
        <v>53.5</v>
      </c>
      <c r="T40" s="468">
        <v>50</v>
      </c>
      <c r="U40" s="467">
        <v>51.6</v>
      </c>
      <c r="V40" s="468">
        <v>53</v>
      </c>
      <c r="W40" s="467">
        <v>73.3</v>
      </c>
      <c r="X40" s="467">
        <v>76.3</v>
      </c>
      <c r="Y40" s="467">
        <v>79.6</v>
      </c>
      <c r="Z40" s="467">
        <v>79.4</v>
      </c>
      <c r="AA40" s="467">
        <v>78.9</v>
      </c>
      <c r="AB40" s="467">
        <v>79.5</v>
      </c>
      <c r="AC40" s="468">
        <v>79</v>
      </c>
      <c r="AD40" s="467">
        <v>78.8</v>
      </c>
      <c r="AE40" s="467">
        <v>80.8</v>
      </c>
      <c r="AF40" s="468">
        <v>79.56521739130436</v>
      </c>
      <c r="AG40" s="467">
        <v>79.8</v>
      </c>
      <c r="AH40" s="468">
        <v>83.3</v>
      </c>
      <c r="AI40" s="468">
        <v>86.32855567805954</v>
      </c>
      <c r="AJ40" s="468">
        <v>86.51226199172687</v>
      </c>
    </row>
    <row r="41" spans="1:36" s="455" customFormat="1" ht="15.75">
      <c r="A41" s="455" t="s">
        <v>104</v>
      </c>
      <c r="O41" s="455">
        <v>5.5</v>
      </c>
      <c r="P41" s="455">
        <v>6.5</v>
      </c>
      <c r="Q41" s="455">
        <v>7.3</v>
      </c>
      <c r="R41" s="455">
        <v>7.1</v>
      </c>
      <c r="S41" s="455">
        <v>7.8</v>
      </c>
      <c r="T41" s="455">
        <v>8.2</v>
      </c>
      <c r="U41" s="455">
        <v>9.5</v>
      </c>
      <c r="V41" s="472">
        <v>10</v>
      </c>
      <c r="W41" s="472">
        <v>18</v>
      </c>
      <c r="X41" s="455">
        <v>17.3</v>
      </c>
      <c r="Y41" s="455">
        <v>20.1</v>
      </c>
      <c r="Z41" s="455">
        <v>20.4</v>
      </c>
      <c r="AA41" s="455">
        <v>20.9</v>
      </c>
      <c r="AB41" s="472">
        <v>22</v>
      </c>
      <c r="AC41" s="455">
        <v>22.9</v>
      </c>
      <c r="AD41" s="455">
        <v>23.2</v>
      </c>
      <c r="AE41" s="455">
        <v>22.5</v>
      </c>
      <c r="AF41" s="472">
        <v>23</v>
      </c>
      <c r="AG41" s="455">
        <v>29.4</v>
      </c>
      <c r="AH41" s="472">
        <v>32</v>
      </c>
      <c r="AI41" s="472">
        <v>35.99444407698922</v>
      </c>
      <c r="AJ41" s="472">
        <v>41.62246841722336</v>
      </c>
    </row>
    <row r="42" spans="1:35" ht="18">
      <c r="A42" s="456" t="s">
        <v>129</v>
      </c>
      <c r="AH42" s="459"/>
      <c r="AI42" s="459"/>
    </row>
    <row r="43" spans="1:36" s="467" customFormat="1" ht="15">
      <c r="A43" s="467" t="s">
        <v>101</v>
      </c>
      <c r="Y43" s="467">
        <v>11.9</v>
      </c>
      <c r="Z43" s="467">
        <v>10.9</v>
      </c>
      <c r="AA43" s="467">
        <v>10.9</v>
      </c>
      <c r="AB43" s="467">
        <v>11.2</v>
      </c>
      <c r="AC43" s="467">
        <v>11.3</v>
      </c>
      <c r="AD43" s="467">
        <v>11.5</v>
      </c>
      <c r="AE43" s="467">
        <v>11.5</v>
      </c>
      <c r="AF43" s="468">
        <v>11.2</v>
      </c>
      <c r="AG43" s="467">
        <v>10.9</v>
      </c>
      <c r="AH43" s="468">
        <v>12.4</v>
      </c>
      <c r="AI43" s="468">
        <v>12.6</v>
      </c>
      <c r="AJ43" s="467">
        <v>13.8</v>
      </c>
    </row>
    <row r="44" spans="1:36" ht="15">
      <c r="A44" s="456" t="s">
        <v>102</v>
      </c>
      <c r="Y44" s="459">
        <v>0</v>
      </c>
      <c r="Z44" s="459">
        <v>0</v>
      </c>
      <c r="AA44" s="459">
        <v>0</v>
      </c>
      <c r="AB44" s="459">
        <v>0</v>
      </c>
      <c r="AC44" s="459">
        <v>0</v>
      </c>
      <c r="AD44" s="459">
        <v>0</v>
      </c>
      <c r="AE44" s="459">
        <v>0</v>
      </c>
      <c r="AF44" s="459">
        <v>0</v>
      </c>
      <c r="AG44" s="459">
        <v>0</v>
      </c>
      <c r="AH44" s="459">
        <v>0</v>
      </c>
      <c r="AI44" s="459">
        <v>0</v>
      </c>
      <c r="AJ44" s="459">
        <v>0</v>
      </c>
    </row>
    <row r="45" spans="1:36" s="467" customFormat="1" ht="15">
      <c r="A45" s="467" t="s">
        <v>103</v>
      </c>
      <c r="Y45" s="468">
        <v>0</v>
      </c>
      <c r="Z45" s="468">
        <v>0</v>
      </c>
      <c r="AA45" s="468">
        <v>0</v>
      </c>
      <c r="AB45" s="468">
        <v>0</v>
      </c>
      <c r="AC45" s="468">
        <v>0</v>
      </c>
      <c r="AD45" s="468">
        <v>0</v>
      </c>
      <c r="AE45" s="468">
        <v>0</v>
      </c>
      <c r="AF45" s="468">
        <v>0</v>
      </c>
      <c r="AG45" s="468">
        <v>0</v>
      </c>
      <c r="AH45" s="468">
        <v>0</v>
      </c>
      <c r="AI45" s="468">
        <v>0</v>
      </c>
      <c r="AJ45" s="468">
        <v>0</v>
      </c>
    </row>
    <row r="46" spans="1:36" s="455" customFormat="1" ht="15.75">
      <c r="A46" s="455" t="s">
        <v>104</v>
      </c>
      <c r="Y46" s="455">
        <v>11.9</v>
      </c>
      <c r="Z46" s="455">
        <v>10.9</v>
      </c>
      <c r="AA46" s="455">
        <v>10.9</v>
      </c>
      <c r="AB46" s="455">
        <v>11.2</v>
      </c>
      <c r="AC46" s="455">
        <v>11.3</v>
      </c>
      <c r="AD46" s="455">
        <v>11.5</v>
      </c>
      <c r="AE46" s="455">
        <v>11.5</v>
      </c>
      <c r="AF46" s="472">
        <v>11.2</v>
      </c>
      <c r="AG46" s="455">
        <v>10.9</v>
      </c>
      <c r="AH46" s="472">
        <v>12.4</v>
      </c>
      <c r="AI46" s="472">
        <v>12.6</v>
      </c>
      <c r="AJ46" s="455">
        <v>13.8</v>
      </c>
    </row>
    <row r="47" spans="1:35" ht="18">
      <c r="A47" s="456" t="s">
        <v>130</v>
      </c>
      <c r="AH47" s="459"/>
      <c r="AI47" s="459"/>
    </row>
    <row r="48" spans="1:36" s="467" customFormat="1" ht="15">
      <c r="A48" s="467" t="s">
        <v>101</v>
      </c>
      <c r="Q48" s="467">
        <v>9.3</v>
      </c>
      <c r="R48" s="467">
        <v>10.7</v>
      </c>
      <c r="S48" s="467">
        <v>10.8</v>
      </c>
      <c r="T48" s="467">
        <v>10.7</v>
      </c>
      <c r="U48" s="468">
        <v>12</v>
      </c>
      <c r="V48" s="467">
        <v>11.8</v>
      </c>
      <c r="W48" s="467">
        <v>12.7</v>
      </c>
      <c r="X48" s="467">
        <v>12.4</v>
      </c>
      <c r="Y48" s="467">
        <v>11.3</v>
      </c>
      <c r="Z48" s="467">
        <v>11.6</v>
      </c>
      <c r="AA48" s="467">
        <v>10.9</v>
      </c>
      <c r="AB48" s="467">
        <v>10.4</v>
      </c>
      <c r="AC48" s="467">
        <v>10.8</v>
      </c>
      <c r="AD48" s="467">
        <v>10.4</v>
      </c>
      <c r="AE48" s="468">
        <v>11</v>
      </c>
      <c r="AF48" s="468">
        <v>10.9</v>
      </c>
      <c r="AG48" s="467">
        <v>11.1</v>
      </c>
      <c r="AH48" s="468">
        <v>11.4</v>
      </c>
      <c r="AI48" s="468">
        <v>11</v>
      </c>
      <c r="AJ48" s="467">
        <v>12.6</v>
      </c>
    </row>
    <row r="49" spans="1:36" ht="15">
      <c r="A49" s="456" t="s">
        <v>102</v>
      </c>
      <c r="Q49" s="459">
        <v>0</v>
      </c>
      <c r="R49" s="459">
        <v>0</v>
      </c>
      <c r="S49" s="459">
        <v>0</v>
      </c>
      <c r="T49" s="459">
        <v>0</v>
      </c>
      <c r="U49" s="459">
        <v>0</v>
      </c>
      <c r="V49" s="459">
        <v>0</v>
      </c>
      <c r="W49" s="456">
        <v>1.5</v>
      </c>
      <c r="X49" s="456">
        <v>1.5</v>
      </c>
      <c r="Y49" s="456">
        <v>1.5</v>
      </c>
      <c r="Z49" s="456">
        <v>1.5</v>
      </c>
      <c r="AA49" s="456">
        <v>1.5</v>
      </c>
      <c r="AB49" s="456">
        <v>1.5</v>
      </c>
      <c r="AC49" s="456">
        <v>1.5</v>
      </c>
      <c r="AD49" s="456">
        <v>1.5</v>
      </c>
      <c r="AE49" s="456">
        <v>1.5</v>
      </c>
      <c r="AF49" s="459">
        <v>1.5</v>
      </c>
      <c r="AG49" s="456">
        <v>1.5</v>
      </c>
      <c r="AH49" s="459">
        <v>1.5</v>
      </c>
      <c r="AI49" s="459">
        <v>1.5</v>
      </c>
      <c r="AJ49" s="456">
        <v>1.5</v>
      </c>
    </row>
    <row r="50" spans="1:36" s="467" customFormat="1" ht="15">
      <c r="A50" s="467" t="s">
        <v>103</v>
      </c>
      <c r="Q50" s="468">
        <v>0</v>
      </c>
      <c r="R50" s="468">
        <v>0</v>
      </c>
      <c r="S50" s="468">
        <v>0</v>
      </c>
      <c r="T50" s="468">
        <v>0</v>
      </c>
      <c r="U50" s="468">
        <v>0</v>
      </c>
      <c r="V50" s="468">
        <v>0</v>
      </c>
      <c r="W50" s="467">
        <v>10.5</v>
      </c>
      <c r="X50" s="467">
        <v>10.8</v>
      </c>
      <c r="Y50" s="467">
        <v>11.7</v>
      </c>
      <c r="Z50" s="467">
        <v>11.5</v>
      </c>
      <c r="AA50" s="467">
        <v>12.1</v>
      </c>
      <c r="AB50" s="467">
        <v>12.6</v>
      </c>
      <c r="AC50" s="467">
        <v>12.2</v>
      </c>
      <c r="AD50" s="467">
        <v>12.6</v>
      </c>
      <c r="AE50" s="468">
        <v>12</v>
      </c>
      <c r="AF50" s="468">
        <v>12.1</v>
      </c>
      <c r="AG50" s="467">
        <v>11.9</v>
      </c>
      <c r="AH50" s="468">
        <v>11.6</v>
      </c>
      <c r="AI50" s="468">
        <v>12</v>
      </c>
      <c r="AJ50" s="468">
        <v>10.638297872340424</v>
      </c>
    </row>
    <row r="51" spans="1:36" s="455" customFormat="1" ht="15.75">
      <c r="A51" s="455" t="s">
        <v>104</v>
      </c>
      <c r="Q51" s="455">
        <v>9.3</v>
      </c>
      <c r="R51" s="455">
        <v>10.7</v>
      </c>
      <c r="S51" s="455">
        <v>10.8</v>
      </c>
      <c r="T51" s="455">
        <v>10.7</v>
      </c>
      <c r="U51" s="472">
        <v>12</v>
      </c>
      <c r="V51" s="455">
        <v>11.8</v>
      </c>
      <c r="W51" s="455">
        <v>14.2</v>
      </c>
      <c r="X51" s="455">
        <v>13.9</v>
      </c>
      <c r="Y51" s="455">
        <v>12.8</v>
      </c>
      <c r="Z51" s="455">
        <v>13.1</v>
      </c>
      <c r="AA51" s="455">
        <v>12.4</v>
      </c>
      <c r="AB51" s="455">
        <v>11.9</v>
      </c>
      <c r="AC51" s="455">
        <v>12.3</v>
      </c>
      <c r="AD51" s="455">
        <v>11.9</v>
      </c>
      <c r="AE51" s="455">
        <v>12.5</v>
      </c>
      <c r="AF51" s="472">
        <v>12.4</v>
      </c>
      <c r="AG51" s="455">
        <v>12.6</v>
      </c>
      <c r="AH51" s="472">
        <v>12.9</v>
      </c>
      <c r="AI51" s="472">
        <v>11</v>
      </c>
      <c r="AJ51" s="455">
        <v>14.1</v>
      </c>
    </row>
    <row r="52" spans="1:35" ht="18">
      <c r="A52" s="456" t="s">
        <v>131</v>
      </c>
      <c r="AF52" s="459"/>
      <c r="AH52" s="459"/>
      <c r="AI52" s="459"/>
    </row>
    <row r="53" spans="1:36" s="467" customFormat="1" ht="15">
      <c r="A53" s="467" t="s">
        <v>101</v>
      </c>
      <c r="AB53" s="468">
        <v>22</v>
      </c>
      <c r="AC53" s="467">
        <v>22.3</v>
      </c>
      <c r="AD53" s="467">
        <v>22.7</v>
      </c>
      <c r="AE53" s="467">
        <v>22.2</v>
      </c>
      <c r="AF53" s="468">
        <v>23.6</v>
      </c>
      <c r="AG53" s="467">
        <v>28.5</v>
      </c>
      <c r="AH53" s="468">
        <v>31.1</v>
      </c>
      <c r="AI53" s="468">
        <v>31.66443243243243</v>
      </c>
      <c r="AJ53" s="468">
        <v>44.5</v>
      </c>
    </row>
    <row r="54" spans="1:36" ht="15">
      <c r="A54" s="456" t="s">
        <v>102</v>
      </c>
      <c r="AB54" s="456">
        <v>15.5</v>
      </c>
      <c r="AC54" s="456">
        <v>17.1</v>
      </c>
      <c r="AD54" s="456">
        <v>17.7</v>
      </c>
      <c r="AE54" s="456">
        <v>18.7</v>
      </c>
      <c r="AF54" s="459">
        <v>19.15</v>
      </c>
      <c r="AG54" s="456">
        <v>24.2</v>
      </c>
      <c r="AH54" s="459">
        <v>27.5</v>
      </c>
      <c r="AI54" s="459">
        <v>31.20189389389389</v>
      </c>
      <c r="AJ54" s="459">
        <v>39.845733733733724</v>
      </c>
    </row>
    <row r="55" spans="1:36" s="467" customFormat="1" ht="12.75" customHeight="1">
      <c r="A55" s="467" t="s">
        <v>103</v>
      </c>
      <c r="AB55" s="467">
        <v>41.3</v>
      </c>
      <c r="AC55" s="467">
        <v>43.4</v>
      </c>
      <c r="AD55" s="467">
        <v>43.8</v>
      </c>
      <c r="AE55" s="467">
        <v>45.7</v>
      </c>
      <c r="AF55" s="468">
        <v>44.7953216374269</v>
      </c>
      <c r="AG55" s="468">
        <v>46</v>
      </c>
      <c r="AH55" s="468">
        <v>46.9</v>
      </c>
      <c r="AI55" s="468">
        <v>49.632125363793655</v>
      </c>
      <c r="AJ55" s="468">
        <v>46.4</v>
      </c>
    </row>
    <row r="56" spans="1:36" s="455" customFormat="1" ht="15.75">
      <c r="A56" s="455" t="s">
        <v>104</v>
      </c>
      <c r="AB56" s="455">
        <v>37.5</v>
      </c>
      <c r="AC56" s="455">
        <v>39.4</v>
      </c>
      <c r="AD56" s="455">
        <v>40.4</v>
      </c>
      <c r="AE56" s="455">
        <v>40.9</v>
      </c>
      <c r="AF56" s="472">
        <v>42.75</v>
      </c>
      <c r="AG56" s="455">
        <v>52.7</v>
      </c>
      <c r="AH56" s="472">
        <v>58.6</v>
      </c>
      <c r="AI56" s="472">
        <v>62.86632632632632</v>
      </c>
      <c r="AJ56" s="472">
        <v>82.9</v>
      </c>
    </row>
    <row r="57" spans="1:35" ht="18">
      <c r="A57" s="456" t="s">
        <v>132</v>
      </c>
      <c r="AH57" s="459"/>
      <c r="AI57" s="459"/>
    </row>
    <row r="58" spans="1:36" s="467" customFormat="1" ht="15">
      <c r="A58" s="467" t="s">
        <v>101</v>
      </c>
      <c r="AB58" s="467">
        <v>12.8</v>
      </c>
      <c r="AC58" s="468">
        <v>15</v>
      </c>
      <c r="AD58" s="467">
        <v>14.4</v>
      </c>
      <c r="AE58" s="468">
        <v>11</v>
      </c>
      <c r="AF58" s="468">
        <v>15.7</v>
      </c>
      <c r="AG58" s="467">
        <v>29.7</v>
      </c>
      <c r="AH58" s="468">
        <v>19.2</v>
      </c>
      <c r="AI58" s="468">
        <v>24.063567567567564</v>
      </c>
      <c r="AJ58" s="468">
        <v>20.5</v>
      </c>
    </row>
    <row r="59" spans="1:36" ht="15">
      <c r="A59" s="456" t="s">
        <v>102</v>
      </c>
      <c r="AB59" s="456">
        <v>1.6</v>
      </c>
      <c r="AC59" s="456">
        <v>1.8</v>
      </c>
      <c r="AD59" s="456">
        <v>3.7</v>
      </c>
      <c r="AE59" s="459">
        <v>4</v>
      </c>
      <c r="AF59" s="459">
        <v>4.07</v>
      </c>
      <c r="AG59" s="459">
        <v>4</v>
      </c>
      <c r="AH59" s="459">
        <v>4</v>
      </c>
      <c r="AI59" s="459">
        <v>4.074074074074074</v>
      </c>
      <c r="AJ59" s="459">
        <v>4.090690690690691</v>
      </c>
    </row>
    <row r="60" spans="1:36" s="467" customFormat="1" ht="15">
      <c r="A60" s="467" t="s">
        <v>103</v>
      </c>
      <c r="AB60" s="467">
        <v>11.1</v>
      </c>
      <c r="AC60" s="467">
        <v>10.7</v>
      </c>
      <c r="AD60" s="467">
        <v>20.4</v>
      </c>
      <c r="AE60" s="467">
        <v>26.6</v>
      </c>
      <c r="AF60" s="468">
        <v>20.586747597369754</v>
      </c>
      <c r="AG60" s="467">
        <v>11.9</v>
      </c>
      <c r="AH60" s="468">
        <v>17.4</v>
      </c>
      <c r="AI60" s="468">
        <v>14.479088638490387</v>
      </c>
      <c r="AJ60" s="468">
        <v>16.6</v>
      </c>
    </row>
    <row r="61" spans="1:36" s="455" customFormat="1" ht="15.75">
      <c r="A61" s="455" t="s">
        <v>104</v>
      </c>
      <c r="AB61" s="455">
        <v>14.4</v>
      </c>
      <c r="AC61" s="455">
        <v>16.8</v>
      </c>
      <c r="AD61" s="455">
        <v>18.1</v>
      </c>
      <c r="AE61" s="472">
        <v>15</v>
      </c>
      <c r="AF61" s="472">
        <v>19.77</v>
      </c>
      <c r="AG61" s="455">
        <v>33.7</v>
      </c>
      <c r="AH61" s="472">
        <v>23.2</v>
      </c>
      <c r="AI61" s="472">
        <v>28.137641641641636</v>
      </c>
      <c r="AJ61" s="472">
        <v>24.6</v>
      </c>
    </row>
    <row r="62" spans="1:35" ht="18">
      <c r="A62" s="456" t="s">
        <v>133</v>
      </c>
      <c r="AH62" s="459"/>
      <c r="AI62" s="459"/>
    </row>
    <row r="63" spans="1:36" s="467" customFormat="1" ht="15">
      <c r="A63" s="467" t="s">
        <v>105</v>
      </c>
      <c r="B63" s="467">
        <v>7.1</v>
      </c>
      <c r="C63" s="467">
        <v>7.1</v>
      </c>
      <c r="D63" s="467">
        <v>7.4</v>
      </c>
      <c r="E63" s="467">
        <v>7.5</v>
      </c>
      <c r="F63" s="467">
        <v>9.6</v>
      </c>
      <c r="G63" s="467">
        <v>10.7</v>
      </c>
      <c r="H63" s="467">
        <v>11.7</v>
      </c>
      <c r="I63" s="467">
        <v>13.3</v>
      </c>
      <c r="J63" s="467">
        <v>16.7</v>
      </c>
      <c r="K63" s="467">
        <v>16.7</v>
      </c>
      <c r="L63" s="467">
        <v>19.6</v>
      </c>
      <c r="M63" s="467">
        <v>20.9</v>
      </c>
      <c r="N63" s="467">
        <v>22.6</v>
      </c>
      <c r="O63" s="467">
        <v>24.6</v>
      </c>
      <c r="P63" s="467">
        <v>25.6</v>
      </c>
      <c r="Q63" s="467">
        <v>27.1</v>
      </c>
      <c r="R63" s="467">
        <v>29.1</v>
      </c>
      <c r="S63" s="467">
        <v>29.7</v>
      </c>
      <c r="T63" s="468">
        <v>28</v>
      </c>
      <c r="U63" s="467">
        <v>29.9</v>
      </c>
      <c r="V63" s="467">
        <v>31.5</v>
      </c>
      <c r="W63" s="468">
        <v>36.1</v>
      </c>
      <c r="X63" s="468">
        <v>37.9</v>
      </c>
      <c r="Y63" s="468">
        <v>40</v>
      </c>
      <c r="Z63" s="468">
        <v>39.7</v>
      </c>
      <c r="AA63" s="468">
        <v>40.7</v>
      </c>
      <c r="AB63" s="467">
        <v>43.6</v>
      </c>
      <c r="AC63" s="467">
        <v>45.2</v>
      </c>
      <c r="AD63" s="468">
        <v>45</v>
      </c>
      <c r="AE63" s="468">
        <v>43</v>
      </c>
      <c r="AF63" s="468">
        <v>42.6</v>
      </c>
      <c r="AG63" s="467">
        <v>43.3</v>
      </c>
      <c r="AH63" s="468">
        <v>51.3</v>
      </c>
      <c r="AI63" s="468">
        <v>66.4</v>
      </c>
      <c r="AJ63" s="468">
        <v>73.12113316492241</v>
      </c>
    </row>
    <row r="64" spans="1:36" ht="15">
      <c r="A64" s="456" t="s">
        <v>106</v>
      </c>
      <c r="B64" s="460" t="s">
        <v>578</v>
      </c>
      <c r="C64" s="460" t="s">
        <v>578</v>
      </c>
      <c r="D64" s="460" t="s">
        <v>578</v>
      </c>
      <c r="E64" s="460" t="s">
        <v>578</v>
      </c>
      <c r="F64" s="461" t="s">
        <v>578</v>
      </c>
      <c r="G64" s="460" t="s">
        <v>578</v>
      </c>
      <c r="H64" s="460" t="s">
        <v>578</v>
      </c>
      <c r="I64" s="460" t="s">
        <v>578</v>
      </c>
      <c r="J64" s="460" t="s">
        <v>578</v>
      </c>
      <c r="K64" s="461" t="s">
        <v>578</v>
      </c>
      <c r="L64" s="460" t="s">
        <v>578</v>
      </c>
      <c r="M64" s="460" t="s">
        <v>578</v>
      </c>
      <c r="N64" s="460" t="s">
        <v>578</v>
      </c>
      <c r="O64" s="460" t="s">
        <v>578</v>
      </c>
      <c r="P64" s="460" t="s">
        <v>578</v>
      </c>
      <c r="Q64" s="461" t="s">
        <v>578</v>
      </c>
      <c r="R64" s="460" t="s">
        <v>578</v>
      </c>
      <c r="S64" s="460" t="s">
        <v>578</v>
      </c>
      <c r="T64" s="460" t="s">
        <v>578</v>
      </c>
      <c r="U64" s="460" t="s">
        <v>578</v>
      </c>
      <c r="V64" s="461" t="s">
        <v>578</v>
      </c>
      <c r="W64" s="460" t="s">
        <v>578</v>
      </c>
      <c r="X64" s="460" t="s">
        <v>578</v>
      </c>
      <c r="Y64" s="460" t="s">
        <v>578</v>
      </c>
      <c r="Z64" s="460" t="s">
        <v>578</v>
      </c>
      <c r="AA64" s="460" t="s">
        <v>578</v>
      </c>
      <c r="AB64" s="461" t="s">
        <v>578</v>
      </c>
      <c r="AC64" s="460" t="s">
        <v>578</v>
      </c>
      <c r="AD64" s="460" t="s">
        <v>578</v>
      </c>
      <c r="AE64" s="460" t="s">
        <v>578</v>
      </c>
      <c r="AF64" s="460" t="s">
        <v>578</v>
      </c>
      <c r="AG64" s="461" t="s">
        <v>578</v>
      </c>
      <c r="AH64" s="460" t="s">
        <v>578</v>
      </c>
      <c r="AI64" s="459">
        <v>1.92</v>
      </c>
      <c r="AJ64" s="462">
        <v>2.721133164922409</v>
      </c>
    </row>
    <row r="65" spans="1:36" s="467" customFormat="1" ht="15">
      <c r="A65" s="467" t="s">
        <v>102</v>
      </c>
      <c r="B65" s="467">
        <v>0.5</v>
      </c>
      <c r="C65" s="467">
        <v>0.7</v>
      </c>
      <c r="D65" s="467">
        <v>0.7</v>
      </c>
      <c r="E65" s="467">
        <v>0.8</v>
      </c>
      <c r="F65" s="468">
        <v>1</v>
      </c>
      <c r="G65" s="468">
        <v>1.5</v>
      </c>
      <c r="H65" s="468">
        <v>2</v>
      </c>
      <c r="I65" s="468">
        <v>2.5</v>
      </c>
      <c r="J65" s="468">
        <v>3</v>
      </c>
      <c r="K65" s="468">
        <v>3</v>
      </c>
      <c r="L65" s="468">
        <v>4</v>
      </c>
      <c r="M65" s="468">
        <v>4</v>
      </c>
      <c r="N65" s="468">
        <v>4</v>
      </c>
      <c r="O65" s="467">
        <v>4.6</v>
      </c>
      <c r="P65" s="467">
        <v>5.4</v>
      </c>
      <c r="Q65" s="467">
        <v>7.2</v>
      </c>
      <c r="R65" s="467">
        <v>7.2</v>
      </c>
      <c r="S65" s="467">
        <v>7.2</v>
      </c>
      <c r="T65" s="467">
        <v>7.2</v>
      </c>
      <c r="U65" s="467">
        <v>9.2</v>
      </c>
      <c r="V65" s="467">
        <v>16.3</v>
      </c>
      <c r="W65" s="468">
        <v>18</v>
      </c>
      <c r="X65" s="468">
        <v>18.5</v>
      </c>
      <c r="Y65" s="468">
        <v>20</v>
      </c>
      <c r="Z65" s="468">
        <v>20.9</v>
      </c>
      <c r="AA65" s="468">
        <v>21.4</v>
      </c>
      <c r="AB65" s="467">
        <v>23.7</v>
      </c>
      <c r="AC65" s="468">
        <v>27</v>
      </c>
      <c r="AD65" s="467">
        <v>30.2</v>
      </c>
      <c r="AE65" s="467">
        <v>29.6</v>
      </c>
      <c r="AF65" s="468">
        <v>30.9</v>
      </c>
      <c r="AG65" s="467">
        <v>33.5</v>
      </c>
      <c r="AH65" s="468">
        <v>37.6</v>
      </c>
      <c r="AI65" s="468">
        <v>45.455</v>
      </c>
      <c r="AJ65" s="468">
        <v>48.4052832912306</v>
      </c>
    </row>
    <row r="66" spans="1:36" ht="15">
      <c r="A66" s="456" t="s">
        <v>103</v>
      </c>
      <c r="B66" s="456">
        <v>6.5</v>
      </c>
      <c r="C66" s="456">
        <v>9.1</v>
      </c>
      <c r="D66" s="456">
        <v>9.1</v>
      </c>
      <c r="E66" s="456">
        <v>9.1</v>
      </c>
      <c r="F66" s="456">
        <v>9.1</v>
      </c>
      <c r="G66" s="456">
        <v>12.3</v>
      </c>
      <c r="H66" s="456">
        <v>14.6</v>
      </c>
      <c r="I66" s="456">
        <v>15.8</v>
      </c>
      <c r="J66" s="456">
        <v>15.2</v>
      </c>
      <c r="K66" s="456">
        <v>15.2</v>
      </c>
      <c r="L66" s="456">
        <v>16.9</v>
      </c>
      <c r="M66" s="456">
        <v>16.1</v>
      </c>
      <c r="N66" s="459">
        <v>15</v>
      </c>
      <c r="O66" s="456">
        <v>15.8</v>
      </c>
      <c r="P66" s="456">
        <v>17.3</v>
      </c>
      <c r="Q66" s="459">
        <v>21</v>
      </c>
      <c r="R66" s="456">
        <v>19.8</v>
      </c>
      <c r="S66" s="456">
        <v>19.5</v>
      </c>
      <c r="T66" s="456">
        <v>20.4</v>
      </c>
      <c r="U66" s="456">
        <v>23.5</v>
      </c>
      <c r="V66" s="456">
        <v>34.1</v>
      </c>
      <c r="W66" s="459">
        <v>33.3</v>
      </c>
      <c r="X66" s="459">
        <v>32.8</v>
      </c>
      <c r="Y66" s="459">
        <v>33.3</v>
      </c>
      <c r="Z66" s="459">
        <v>34.4</v>
      </c>
      <c r="AA66" s="459">
        <v>34.5</v>
      </c>
      <c r="AB66" s="456">
        <v>35.2</v>
      </c>
      <c r="AC66" s="456">
        <v>37.3</v>
      </c>
      <c r="AD66" s="456">
        <v>40.2</v>
      </c>
      <c r="AE66" s="456">
        <v>40.8</v>
      </c>
      <c r="AF66" s="459">
        <v>42.04081632653061</v>
      </c>
      <c r="AG66" s="456">
        <v>43.6</v>
      </c>
      <c r="AH66" s="459">
        <v>46.3</v>
      </c>
      <c r="AI66" s="459">
        <v>39.95165897604922</v>
      </c>
      <c r="AJ66" s="459">
        <v>39.83107928529706</v>
      </c>
    </row>
    <row r="67" spans="1:36" s="455" customFormat="1" ht="15.75">
      <c r="A67" s="455" t="s">
        <v>104</v>
      </c>
      <c r="B67" s="455">
        <v>7.6</v>
      </c>
      <c r="C67" s="455">
        <v>7.8</v>
      </c>
      <c r="D67" s="455">
        <v>8.1</v>
      </c>
      <c r="E67" s="455">
        <v>8.3</v>
      </c>
      <c r="F67" s="455">
        <v>10.6</v>
      </c>
      <c r="G67" s="455">
        <v>12.2</v>
      </c>
      <c r="H67" s="455">
        <v>13.7</v>
      </c>
      <c r="I67" s="455">
        <v>15.8</v>
      </c>
      <c r="J67" s="455">
        <v>19.7</v>
      </c>
      <c r="K67" s="455">
        <v>19.7</v>
      </c>
      <c r="L67" s="455">
        <v>23.6</v>
      </c>
      <c r="M67" s="455">
        <v>24.9</v>
      </c>
      <c r="N67" s="455">
        <v>26.6</v>
      </c>
      <c r="O67" s="455">
        <v>29.2</v>
      </c>
      <c r="P67" s="472">
        <v>31</v>
      </c>
      <c r="Q67" s="455">
        <v>34.3</v>
      </c>
      <c r="R67" s="455">
        <v>36.3</v>
      </c>
      <c r="S67" s="455">
        <v>36.9</v>
      </c>
      <c r="T67" s="455">
        <v>35.2</v>
      </c>
      <c r="U67" s="455">
        <v>39.1</v>
      </c>
      <c r="V67" s="455">
        <v>47.8</v>
      </c>
      <c r="W67" s="472">
        <v>54.1</v>
      </c>
      <c r="X67" s="472">
        <v>56.4</v>
      </c>
      <c r="Y67" s="472">
        <v>60</v>
      </c>
      <c r="Z67" s="472">
        <v>60.7</v>
      </c>
      <c r="AA67" s="472">
        <v>62.1</v>
      </c>
      <c r="AB67" s="455">
        <v>67.3</v>
      </c>
      <c r="AC67" s="455">
        <v>72.2</v>
      </c>
      <c r="AD67" s="455">
        <v>75.2</v>
      </c>
      <c r="AE67" s="455">
        <v>72.7</v>
      </c>
      <c r="AF67" s="472">
        <v>73.5</v>
      </c>
      <c r="AG67" s="455">
        <v>76.8</v>
      </c>
      <c r="AH67" s="472">
        <v>88.9</v>
      </c>
      <c r="AI67" s="472">
        <v>113.775</v>
      </c>
      <c r="AJ67" s="472">
        <v>121.52641645615302</v>
      </c>
    </row>
    <row r="68" spans="1:35" ht="18">
      <c r="A68" s="456" t="s">
        <v>134</v>
      </c>
      <c r="AH68" s="459"/>
      <c r="AI68" s="459"/>
    </row>
    <row r="69" spans="1:36" s="467" customFormat="1" ht="15">
      <c r="A69" s="467" t="s">
        <v>107</v>
      </c>
      <c r="B69" s="467">
        <v>4.4</v>
      </c>
      <c r="C69" s="467">
        <v>4.4</v>
      </c>
      <c r="D69" s="468">
        <v>5</v>
      </c>
      <c r="E69" s="467">
        <v>5.5</v>
      </c>
      <c r="F69" s="467">
        <v>6.8</v>
      </c>
      <c r="G69" s="467">
        <v>8.3</v>
      </c>
      <c r="H69" s="467">
        <v>9.1</v>
      </c>
      <c r="I69" s="468">
        <v>10</v>
      </c>
      <c r="J69" s="467">
        <v>11.5</v>
      </c>
      <c r="K69" s="467">
        <v>13.1</v>
      </c>
      <c r="L69" s="467">
        <v>14.2</v>
      </c>
      <c r="M69" s="467">
        <v>14.4</v>
      </c>
      <c r="N69" s="467">
        <v>15.1</v>
      </c>
      <c r="O69" s="467">
        <v>16.4</v>
      </c>
      <c r="P69" s="467">
        <v>17.3</v>
      </c>
      <c r="Q69" s="467">
        <v>18.3</v>
      </c>
      <c r="R69" s="468">
        <v>19</v>
      </c>
      <c r="S69" s="468">
        <v>19</v>
      </c>
      <c r="T69" s="467">
        <v>19.4</v>
      </c>
      <c r="U69" s="467">
        <v>21.2</v>
      </c>
      <c r="V69" s="467">
        <v>23.5</v>
      </c>
      <c r="W69" s="468">
        <v>26</v>
      </c>
      <c r="X69" s="467">
        <v>27.2</v>
      </c>
      <c r="Y69" s="467">
        <v>27.8</v>
      </c>
      <c r="Z69" s="467">
        <v>28.8</v>
      </c>
      <c r="AA69" s="467">
        <v>28.8</v>
      </c>
      <c r="AB69" s="467">
        <v>27.7</v>
      </c>
      <c r="AC69" s="467">
        <v>30.9</v>
      </c>
      <c r="AD69" s="467">
        <v>28.3</v>
      </c>
      <c r="AE69" s="467">
        <v>24.9</v>
      </c>
      <c r="AF69" s="468">
        <v>24.88</v>
      </c>
      <c r="AG69" s="467">
        <v>22.2</v>
      </c>
      <c r="AH69" s="468">
        <v>24.5</v>
      </c>
      <c r="AI69" s="468">
        <v>57.1</v>
      </c>
      <c r="AJ69" s="467">
        <v>41.2</v>
      </c>
    </row>
    <row r="70" spans="1:36" ht="15">
      <c r="A70" s="456" t="s">
        <v>102</v>
      </c>
      <c r="B70" s="456">
        <v>0.3</v>
      </c>
      <c r="C70" s="456">
        <v>0.4</v>
      </c>
      <c r="D70" s="456">
        <v>0.5</v>
      </c>
      <c r="E70" s="456">
        <v>0.5</v>
      </c>
      <c r="F70" s="456">
        <v>0.7</v>
      </c>
      <c r="G70" s="456">
        <v>1.5</v>
      </c>
      <c r="H70" s="459">
        <v>2</v>
      </c>
      <c r="I70" s="459">
        <v>2</v>
      </c>
      <c r="J70" s="459">
        <v>2</v>
      </c>
      <c r="K70" s="459">
        <v>2</v>
      </c>
      <c r="L70" s="459">
        <v>3</v>
      </c>
      <c r="M70" s="459">
        <v>3</v>
      </c>
      <c r="N70" s="459">
        <v>3</v>
      </c>
      <c r="O70" s="459">
        <v>3</v>
      </c>
      <c r="P70" s="456">
        <v>3.2</v>
      </c>
      <c r="Q70" s="459">
        <v>5</v>
      </c>
      <c r="R70" s="459">
        <v>5</v>
      </c>
      <c r="S70" s="459">
        <v>5</v>
      </c>
      <c r="T70" s="459">
        <v>5</v>
      </c>
      <c r="U70" s="459">
        <v>7</v>
      </c>
      <c r="V70" s="459">
        <v>5</v>
      </c>
      <c r="W70" s="459">
        <v>5</v>
      </c>
      <c r="X70" s="459">
        <v>5</v>
      </c>
      <c r="Y70" s="459">
        <v>0</v>
      </c>
      <c r="Z70" s="459">
        <v>0</v>
      </c>
      <c r="AA70" s="459">
        <v>0</v>
      </c>
      <c r="AB70" s="459">
        <v>0</v>
      </c>
      <c r="AC70" s="459">
        <v>0</v>
      </c>
      <c r="AD70" s="459">
        <v>0</v>
      </c>
      <c r="AE70" s="459">
        <v>0</v>
      </c>
      <c r="AF70" s="459">
        <v>0</v>
      </c>
      <c r="AG70" s="459">
        <v>0</v>
      </c>
      <c r="AH70" s="459">
        <v>0</v>
      </c>
      <c r="AI70" s="459">
        <v>0</v>
      </c>
      <c r="AJ70" s="459">
        <v>0</v>
      </c>
    </row>
    <row r="71" spans="1:36" s="467" customFormat="1" ht="15">
      <c r="A71" s="467" t="s">
        <v>103</v>
      </c>
      <c r="B71" s="467">
        <v>6.5</v>
      </c>
      <c r="C71" s="467">
        <v>9.1</v>
      </c>
      <c r="D71" s="467">
        <v>9.1</v>
      </c>
      <c r="E71" s="467">
        <v>9.1</v>
      </c>
      <c r="F71" s="467">
        <v>9.1</v>
      </c>
      <c r="G71" s="467">
        <v>15.3</v>
      </c>
      <c r="H71" s="468">
        <v>18</v>
      </c>
      <c r="I71" s="467">
        <v>16.6</v>
      </c>
      <c r="J71" s="467">
        <v>14.8</v>
      </c>
      <c r="K71" s="467">
        <v>13.3</v>
      </c>
      <c r="L71" s="467">
        <v>17.4</v>
      </c>
      <c r="M71" s="467">
        <v>17.3</v>
      </c>
      <c r="N71" s="467">
        <v>16.5</v>
      </c>
      <c r="O71" s="467">
        <v>15.4</v>
      </c>
      <c r="P71" s="467">
        <v>15.6</v>
      </c>
      <c r="Q71" s="467">
        <v>21.5</v>
      </c>
      <c r="R71" s="467">
        <v>20.8</v>
      </c>
      <c r="S71" s="467">
        <v>20.8</v>
      </c>
      <c r="T71" s="467">
        <v>20.5</v>
      </c>
      <c r="U71" s="467">
        <v>24.8</v>
      </c>
      <c r="V71" s="467">
        <v>17.5</v>
      </c>
      <c r="W71" s="467">
        <v>16.1</v>
      </c>
      <c r="X71" s="467">
        <v>15.5</v>
      </c>
      <c r="Y71" s="468">
        <v>0</v>
      </c>
      <c r="Z71" s="468">
        <v>0</v>
      </c>
      <c r="AA71" s="468">
        <v>0</v>
      </c>
      <c r="AB71" s="468">
        <v>0</v>
      </c>
      <c r="AC71" s="468">
        <v>0</v>
      </c>
      <c r="AD71" s="468">
        <v>0</v>
      </c>
      <c r="AE71" s="468">
        <v>0</v>
      </c>
      <c r="AF71" s="468">
        <v>0</v>
      </c>
      <c r="AG71" s="468">
        <v>0</v>
      </c>
      <c r="AH71" s="468">
        <v>0</v>
      </c>
      <c r="AI71" s="468">
        <v>0</v>
      </c>
      <c r="AJ71" s="468">
        <v>0</v>
      </c>
    </row>
    <row r="72" spans="1:36" s="455" customFormat="1" ht="15.75">
      <c r="A72" s="455" t="s">
        <v>104</v>
      </c>
      <c r="B72" s="455">
        <v>4.7</v>
      </c>
      <c r="C72" s="455">
        <v>4.9</v>
      </c>
      <c r="D72" s="455">
        <v>5.5</v>
      </c>
      <c r="E72" s="472">
        <v>6</v>
      </c>
      <c r="F72" s="455">
        <v>7.5</v>
      </c>
      <c r="G72" s="455">
        <v>9.8</v>
      </c>
      <c r="H72" s="455">
        <v>11.1</v>
      </c>
      <c r="I72" s="472">
        <v>12</v>
      </c>
      <c r="J72" s="455">
        <v>13.5</v>
      </c>
      <c r="K72" s="455">
        <v>15.1</v>
      </c>
      <c r="L72" s="455">
        <v>17.2</v>
      </c>
      <c r="M72" s="455">
        <v>17.4</v>
      </c>
      <c r="N72" s="455">
        <v>18.1</v>
      </c>
      <c r="O72" s="455">
        <v>19.4</v>
      </c>
      <c r="P72" s="455">
        <v>20.5</v>
      </c>
      <c r="Q72" s="455">
        <v>23.3</v>
      </c>
      <c r="R72" s="472">
        <v>24</v>
      </c>
      <c r="S72" s="472">
        <v>24</v>
      </c>
      <c r="T72" s="455">
        <v>24.4</v>
      </c>
      <c r="U72" s="455">
        <v>28.2</v>
      </c>
      <c r="V72" s="455">
        <v>28.5</v>
      </c>
      <c r="W72" s="472">
        <v>31</v>
      </c>
      <c r="X72" s="455">
        <v>32.2</v>
      </c>
      <c r="Y72" s="455">
        <v>27.8</v>
      </c>
      <c r="Z72" s="455">
        <v>28.8</v>
      </c>
      <c r="AA72" s="455">
        <v>28.8</v>
      </c>
      <c r="AB72" s="455">
        <v>27.7</v>
      </c>
      <c r="AC72" s="455">
        <v>30.9</v>
      </c>
      <c r="AD72" s="455">
        <v>28.3</v>
      </c>
      <c r="AE72" s="455">
        <v>24.9</v>
      </c>
      <c r="AF72" s="472">
        <v>24.88</v>
      </c>
      <c r="AG72" s="455">
        <v>22.2</v>
      </c>
      <c r="AH72" s="472">
        <v>24.5</v>
      </c>
      <c r="AI72" s="472">
        <v>57.1</v>
      </c>
      <c r="AJ72" s="455">
        <v>41.2</v>
      </c>
    </row>
    <row r="73" spans="1:35" ht="18">
      <c r="A73" s="456" t="s">
        <v>135</v>
      </c>
      <c r="AH73" s="459"/>
      <c r="AI73" s="459"/>
    </row>
    <row r="74" spans="1:36" s="473" customFormat="1" ht="15.75">
      <c r="A74" s="473" t="s">
        <v>108</v>
      </c>
      <c r="R74" s="473">
        <v>24.5</v>
      </c>
      <c r="S74" s="473">
        <v>26.1</v>
      </c>
      <c r="T74" s="473">
        <v>25.9</v>
      </c>
      <c r="U74" s="473">
        <v>29.5</v>
      </c>
      <c r="V74" s="473">
        <v>41.1</v>
      </c>
      <c r="W74" s="473">
        <v>41.1</v>
      </c>
      <c r="X74" s="473">
        <v>40.2</v>
      </c>
      <c r="Y74" s="473">
        <v>39.9</v>
      </c>
      <c r="Z74" s="473">
        <v>40.5</v>
      </c>
      <c r="AA74" s="473">
        <v>41.1</v>
      </c>
      <c r="AB74" s="473">
        <v>41.7</v>
      </c>
      <c r="AC74" s="473">
        <v>42.6</v>
      </c>
      <c r="AD74" s="473">
        <v>42.9</v>
      </c>
      <c r="AE74" s="474">
        <v>44</v>
      </c>
      <c r="AF74" s="475">
        <v>43.9</v>
      </c>
      <c r="AG74" s="473">
        <v>48.4</v>
      </c>
      <c r="AH74" s="474">
        <v>51.9</v>
      </c>
      <c r="AI74" s="474">
        <v>55.1</v>
      </c>
      <c r="AJ74" s="473">
        <v>59.1</v>
      </c>
    </row>
    <row r="75" spans="1:36" s="463" customFormat="1" ht="15">
      <c r="A75" s="463" t="s">
        <v>109</v>
      </c>
      <c r="B75" s="463">
        <v>41.4</v>
      </c>
      <c r="C75" s="463">
        <v>44.5</v>
      </c>
      <c r="D75" s="463">
        <v>47.1</v>
      </c>
      <c r="E75" s="463">
        <v>50.3</v>
      </c>
      <c r="F75" s="463">
        <v>55.3</v>
      </c>
      <c r="G75" s="463">
        <v>60.7</v>
      </c>
      <c r="H75" s="463">
        <v>66.9</v>
      </c>
      <c r="I75" s="463">
        <v>74.6</v>
      </c>
      <c r="J75" s="464">
        <v>82</v>
      </c>
      <c r="K75" s="464">
        <v>88</v>
      </c>
      <c r="L75" s="641">
        <v>100</v>
      </c>
      <c r="M75" s="463">
        <v>112.1</v>
      </c>
      <c r="N75" s="463">
        <v>121.7</v>
      </c>
      <c r="O75" s="463">
        <v>132.6</v>
      </c>
      <c r="P75" s="463">
        <v>143.2</v>
      </c>
      <c r="Q75" s="463">
        <v>153.8</v>
      </c>
      <c r="R75" s="463">
        <v>160.3</v>
      </c>
      <c r="S75" s="464">
        <v>167</v>
      </c>
      <c r="T75" s="463">
        <v>176.7</v>
      </c>
      <c r="U75" s="463">
        <v>188.1</v>
      </c>
      <c r="V75" s="463">
        <v>207.8</v>
      </c>
      <c r="W75" s="463">
        <v>227.2</v>
      </c>
      <c r="X75" s="463">
        <v>232.4</v>
      </c>
      <c r="Y75" s="463">
        <v>243.2</v>
      </c>
      <c r="Z75" s="463">
        <v>248.5</v>
      </c>
      <c r="AA75" s="463">
        <v>254.8</v>
      </c>
      <c r="AB75" s="464">
        <v>256</v>
      </c>
      <c r="AC75" s="464">
        <v>257.3</v>
      </c>
      <c r="AD75" s="464">
        <v>257</v>
      </c>
      <c r="AE75" s="464">
        <v>258.1</v>
      </c>
      <c r="AF75" s="464">
        <v>260.7</v>
      </c>
      <c r="AG75" s="464">
        <v>267.1</v>
      </c>
      <c r="AH75" s="464">
        <v>272.8</v>
      </c>
      <c r="AI75" s="464">
        <v>278.1</v>
      </c>
      <c r="AJ75" s="464">
        <v>279.2</v>
      </c>
    </row>
    <row r="76" spans="1:36" s="469" customFormat="1" ht="18">
      <c r="A76" s="469" t="s">
        <v>136</v>
      </c>
      <c r="B76" s="469">
        <v>5.17</v>
      </c>
      <c r="C76" s="469">
        <v>5.12</v>
      </c>
      <c r="D76" s="469">
        <v>4.76</v>
      </c>
      <c r="E76" s="469">
        <v>4.39</v>
      </c>
      <c r="F76" s="469">
        <v>4.46</v>
      </c>
      <c r="G76" s="469">
        <v>4.16</v>
      </c>
      <c r="H76" s="469">
        <v>4.36</v>
      </c>
      <c r="I76" s="469">
        <v>4.48</v>
      </c>
      <c r="J76" s="469">
        <v>4.52</v>
      </c>
      <c r="K76" s="469">
        <v>4.29</v>
      </c>
      <c r="L76" s="469">
        <v>4.23</v>
      </c>
      <c r="M76" s="469">
        <v>5.08</v>
      </c>
      <c r="N76" s="470">
        <v>6.3</v>
      </c>
      <c r="O76" s="469">
        <v>7.68</v>
      </c>
      <c r="P76" s="469">
        <v>8.28</v>
      </c>
      <c r="Q76" s="469">
        <v>8.61</v>
      </c>
      <c r="R76" s="469">
        <v>7.13</v>
      </c>
      <c r="S76" s="469">
        <v>6.35</v>
      </c>
      <c r="T76" s="469">
        <v>6.14</v>
      </c>
      <c r="U76" s="469">
        <v>6.45</v>
      </c>
      <c r="V76" s="469">
        <v>5.91</v>
      </c>
      <c r="W76" s="469">
        <v>6.05</v>
      </c>
      <c r="X76" s="469">
        <v>5.81</v>
      </c>
      <c r="Y76" s="470">
        <v>7.8</v>
      </c>
      <c r="Z76" s="469">
        <v>7.71</v>
      </c>
      <c r="AA76" s="469">
        <v>7.13</v>
      </c>
      <c r="AB76" s="470">
        <v>6.7</v>
      </c>
      <c r="AC76" s="469">
        <v>7.64</v>
      </c>
      <c r="AD76" s="469">
        <v>7.95</v>
      </c>
      <c r="AE76" s="469">
        <v>8.27</v>
      </c>
      <c r="AF76" s="470">
        <v>9.17</v>
      </c>
      <c r="AG76" s="469">
        <v>10.33</v>
      </c>
      <c r="AH76" s="469">
        <v>9.72</v>
      </c>
      <c r="AI76" s="631">
        <v>8.089419678714858</v>
      </c>
      <c r="AJ76" s="470">
        <v>7.34955</v>
      </c>
    </row>
    <row r="77" ht="15">
      <c r="AF77" s="459"/>
    </row>
    <row r="78" ht="15">
      <c r="A78" s="465" t="s">
        <v>110</v>
      </c>
    </row>
    <row r="79" ht="15">
      <c r="A79" s="471" t="s">
        <v>138</v>
      </c>
    </row>
    <row r="80" spans="1:32" ht="15">
      <c r="A80" s="466"/>
      <c r="AF80" s="459"/>
    </row>
    <row r="81" ht="15">
      <c r="A81" s="466" t="s">
        <v>139</v>
      </c>
    </row>
    <row r="82" ht="15">
      <c r="A82" s="466" t="s">
        <v>150</v>
      </c>
    </row>
    <row r="83" ht="15">
      <c r="A83" s="466" t="s">
        <v>111</v>
      </c>
    </row>
    <row r="84" ht="15">
      <c r="A84" s="466" t="s">
        <v>112</v>
      </c>
    </row>
    <row r="85" ht="15">
      <c r="A85" s="466" t="s">
        <v>113</v>
      </c>
    </row>
    <row r="86" ht="15">
      <c r="A86" s="466" t="s">
        <v>114</v>
      </c>
    </row>
    <row r="87" ht="15">
      <c r="A87" s="466" t="s">
        <v>115</v>
      </c>
    </row>
    <row r="88" ht="15">
      <c r="A88" s="466" t="s">
        <v>116</v>
      </c>
    </row>
    <row r="89" ht="15">
      <c r="A89" s="466"/>
    </row>
    <row r="90" ht="15">
      <c r="A90" s="471" t="s">
        <v>117</v>
      </c>
    </row>
    <row r="91" ht="15">
      <c r="A91" s="471" t="s">
        <v>151</v>
      </c>
    </row>
    <row r="92" ht="15">
      <c r="A92" s="471" t="s">
        <v>118</v>
      </c>
    </row>
    <row r="93" ht="15">
      <c r="A93" s="471" t="s">
        <v>119</v>
      </c>
    </row>
    <row r="94" ht="15">
      <c r="A94" s="471" t="s">
        <v>140</v>
      </c>
    </row>
    <row r="95" ht="15">
      <c r="A95" s="471" t="s">
        <v>120</v>
      </c>
    </row>
    <row r="96" ht="15">
      <c r="A96" s="471" t="s">
        <v>141</v>
      </c>
    </row>
    <row r="97" ht="15">
      <c r="A97" s="471" t="s">
        <v>142</v>
      </c>
    </row>
    <row r="98" ht="15">
      <c r="A98" s="471" t="s">
        <v>121</v>
      </c>
    </row>
    <row r="99" ht="15">
      <c r="A99" s="466" t="s">
        <v>122</v>
      </c>
    </row>
  </sheetData>
  <sheetProtection password="C1E7" sheet="1" objects="1" scenarios="1"/>
  <printOptions/>
  <pageMargins left="0.75" right="0.75" top="1" bottom="1" header="0.5" footer="0.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8:R26"/>
  <sheetViews>
    <sheetView zoomScale="75" zoomScaleNormal="75" workbookViewId="0" topLeftCell="A1">
      <selection activeCell="L22" sqref="L22"/>
    </sheetView>
  </sheetViews>
  <sheetFormatPr defaultColWidth="9.140625" defaultRowHeight="12.75"/>
  <cols>
    <col min="1" max="1" width="18.421875" style="476" customWidth="1"/>
    <col min="2" max="11" width="7.7109375" style="476" customWidth="1"/>
    <col min="12" max="12" width="7.7109375" style="488" customWidth="1"/>
    <col min="13" max="13" width="7.7109375" style="476" customWidth="1"/>
    <col min="14" max="16384" width="11.421875" style="476" customWidth="1"/>
  </cols>
  <sheetData>
    <row r="1" ht="15"/>
    <row r="2" ht="15"/>
    <row r="3" ht="15"/>
    <row r="4" ht="15"/>
    <row r="8" ht="15.75">
      <c r="A8" s="477" t="s">
        <v>152</v>
      </c>
    </row>
    <row r="9" spans="1:12" s="477" customFormat="1" ht="15.75">
      <c r="A9" s="477" t="s">
        <v>153</v>
      </c>
      <c r="L9" s="489"/>
    </row>
    <row r="10" spans="1:12" s="478" customFormat="1" ht="15">
      <c r="A10" s="490" t="s">
        <v>154</v>
      </c>
      <c r="L10" s="491"/>
    </row>
    <row r="11" spans="2:12" s="503" customFormat="1" ht="15.75">
      <c r="B11" s="503" t="s">
        <v>155</v>
      </c>
      <c r="C11" s="503" t="s">
        <v>156</v>
      </c>
      <c r="D11" s="503" t="s">
        <v>157</v>
      </c>
      <c r="E11" s="503" t="s">
        <v>158</v>
      </c>
      <c r="F11" s="503" t="s">
        <v>159</v>
      </c>
      <c r="G11" s="503" t="s">
        <v>160</v>
      </c>
      <c r="H11" s="503" t="s">
        <v>161</v>
      </c>
      <c r="I11" s="503" t="s">
        <v>162</v>
      </c>
      <c r="J11" s="503" t="s">
        <v>163</v>
      </c>
      <c r="K11" s="503">
        <v>2003</v>
      </c>
      <c r="L11" s="504">
        <v>2004</v>
      </c>
    </row>
    <row r="12" spans="1:12" s="482" customFormat="1" ht="15">
      <c r="A12" s="482" t="s">
        <v>164</v>
      </c>
      <c r="B12" s="492">
        <v>2185.5</v>
      </c>
      <c r="C12" s="492">
        <v>2259.3</v>
      </c>
      <c r="D12" s="492">
        <v>2305.6</v>
      </c>
      <c r="E12" s="492">
        <v>2319.4</v>
      </c>
      <c r="F12" s="492">
        <v>2239.3</v>
      </c>
      <c r="G12" s="492">
        <v>2108.7</v>
      </c>
      <c r="H12" s="492">
        <v>2148.1</v>
      </c>
      <c r="I12" s="492">
        <v>2217.3</v>
      </c>
      <c r="J12" s="492">
        <v>2413.1</v>
      </c>
      <c r="K12" s="493">
        <v>2613.5</v>
      </c>
      <c r="L12" s="493">
        <v>2778.2</v>
      </c>
    </row>
    <row r="13" spans="1:12" s="483" customFormat="1" ht="14.25">
      <c r="A13" s="494" t="s">
        <v>792</v>
      </c>
      <c r="B13" s="495"/>
      <c r="C13" s="495"/>
      <c r="D13" s="495"/>
      <c r="E13" s="495"/>
      <c r="F13" s="495"/>
      <c r="G13" s="495"/>
      <c r="H13" s="495"/>
      <c r="I13" s="495"/>
      <c r="J13" s="495"/>
      <c r="K13" s="496"/>
      <c r="L13" s="496"/>
    </row>
    <row r="14" spans="1:12" s="482" customFormat="1" ht="15">
      <c r="A14" s="482" t="s">
        <v>365</v>
      </c>
      <c r="B14" s="492">
        <v>3204.4</v>
      </c>
      <c r="C14" s="492">
        <v>3251</v>
      </c>
      <c r="D14" s="492">
        <v>3329.4</v>
      </c>
      <c r="E14" s="492">
        <v>3405.5</v>
      </c>
      <c r="F14" s="492">
        <v>3425.9</v>
      </c>
      <c r="G14" s="492">
        <v>3433.9</v>
      </c>
      <c r="H14" s="492">
        <v>3538.7</v>
      </c>
      <c r="I14" s="492">
        <v>3552.2</v>
      </c>
      <c r="J14" s="492">
        <v>3580.5</v>
      </c>
      <c r="K14" s="493">
        <v>3641.8</v>
      </c>
      <c r="L14" s="493">
        <v>3767.1</v>
      </c>
    </row>
    <row r="15" spans="1:12" s="483" customFormat="1" ht="14.25">
      <c r="A15" s="494" t="s">
        <v>401</v>
      </c>
      <c r="B15" s="495"/>
      <c r="C15" s="495"/>
      <c r="D15" s="495"/>
      <c r="E15" s="495"/>
      <c r="F15" s="495"/>
      <c r="G15" s="495"/>
      <c r="H15" s="495"/>
      <c r="I15" s="495"/>
      <c r="J15" s="495"/>
      <c r="K15" s="496"/>
      <c r="L15" s="496"/>
    </row>
    <row r="16" spans="1:12" s="482" customFormat="1" ht="15">
      <c r="A16" s="482" t="s">
        <v>768</v>
      </c>
      <c r="B16" s="492">
        <v>1876.7</v>
      </c>
      <c r="C16" s="492">
        <v>1938.2</v>
      </c>
      <c r="D16" s="492">
        <v>2033.9</v>
      </c>
      <c r="E16" s="492">
        <v>2024.5</v>
      </c>
      <c r="F16" s="492">
        <v>2059.7</v>
      </c>
      <c r="G16" s="492">
        <v>2106.7</v>
      </c>
      <c r="H16" s="492">
        <v>2194.5</v>
      </c>
      <c r="I16" s="492">
        <v>2219</v>
      </c>
      <c r="J16" s="492">
        <v>2282.4</v>
      </c>
      <c r="K16" s="493">
        <v>2343.2</v>
      </c>
      <c r="L16" s="493">
        <v>2420.4</v>
      </c>
    </row>
    <row r="17" spans="1:12" s="483" customFormat="1" ht="14.25">
      <c r="A17" s="494" t="s">
        <v>403</v>
      </c>
      <c r="B17" s="495"/>
      <c r="C17" s="495"/>
      <c r="D17" s="495"/>
      <c r="E17" s="495"/>
      <c r="F17" s="495"/>
      <c r="G17" s="495"/>
      <c r="H17" s="495"/>
      <c r="I17" s="495"/>
      <c r="J17" s="495"/>
      <c r="K17" s="496"/>
      <c r="L17" s="496"/>
    </row>
    <row r="18" spans="1:12" s="482" customFormat="1" ht="15">
      <c r="A18" s="482" t="s">
        <v>384</v>
      </c>
      <c r="B18" s="492">
        <v>504</v>
      </c>
      <c r="C18" s="492">
        <v>526.1</v>
      </c>
      <c r="D18" s="492">
        <v>545</v>
      </c>
      <c r="E18" s="492">
        <v>541.3</v>
      </c>
      <c r="F18" s="492">
        <v>550.5</v>
      </c>
      <c r="G18" s="492">
        <v>571.3</v>
      </c>
      <c r="H18" s="492">
        <v>584.5</v>
      </c>
      <c r="I18" s="492">
        <v>600.9</v>
      </c>
      <c r="J18" s="492">
        <v>611</v>
      </c>
      <c r="K18" s="493">
        <v>598.2</v>
      </c>
      <c r="L18" s="493">
        <v>624.3</v>
      </c>
    </row>
    <row r="19" spans="1:12" s="483" customFormat="1" ht="14.25">
      <c r="A19" s="494" t="s">
        <v>385</v>
      </c>
      <c r="B19" s="495"/>
      <c r="C19" s="495"/>
      <c r="D19" s="495"/>
      <c r="E19" s="495"/>
      <c r="F19" s="495"/>
      <c r="G19" s="495"/>
      <c r="H19" s="495"/>
      <c r="I19" s="495"/>
      <c r="J19" s="495"/>
      <c r="K19" s="496"/>
      <c r="L19" s="496"/>
    </row>
    <row r="20" spans="1:12" s="482" customFormat="1" ht="15">
      <c r="A20" s="476" t="s">
        <v>165</v>
      </c>
      <c r="B20" s="492">
        <v>539.5</v>
      </c>
      <c r="C20" s="492">
        <v>568.7</v>
      </c>
      <c r="D20" s="492">
        <v>577.8</v>
      </c>
      <c r="E20" s="492">
        <v>586</v>
      </c>
      <c r="F20" s="492">
        <v>594</v>
      </c>
      <c r="G20" s="492">
        <v>602.9</v>
      </c>
      <c r="H20" s="492">
        <v>614</v>
      </c>
      <c r="I20" s="492">
        <v>589.8</v>
      </c>
      <c r="J20" s="492">
        <v>601</v>
      </c>
      <c r="K20" s="493">
        <v>604.1</v>
      </c>
      <c r="L20" s="493">
        <v>634.4</v>
      </c>
    </row>
    <row r="21" spans="1:12" s="484" customFormat="1" ht="14.25">
      <c r="A21" s="498" t="s">
        <v>168</v>
      </c>
      <c r="B21" s="502"/>
      <c r="C21" s="502"/>
      <c r="D21" s="502"/>
      <c r="E21" s="502"/>
      <c r="F21" s="502"/>
      <c r="G21" s="502"/>
      <c r="H21" s="502"/>
      <c r="I21" s="502"/>
      <c r="J21" s="502"/>
      <c r="K21" s="500"/>
      <c r="L21" s="500"/>
    </row>
    <row r="22" spans="1:18" s="505" customFormat="1" ht="15.75">
      <c r="A22" s="477" t="s">
        <v>760</v>
      </c>
      <c r="B22" s="497">
        <f aca="true" t="shared" si="0" ref="B22:L22">SUM(B12:B20)</f>
        <v>8310.099999999999</v>
      </c>
      <c r="C22" s="497">
        <f t="shared" si="0"/>
        <v>8543.300000000001</v>
      </c>
      <c r="D22" s="497">
        <f t="shared" si="0"/>
        <v>8791.699999999999</v>
      </c>
      <c r="E22" s="497">
        <f t="shared" si="0"/>
        <v>8876.699999999999</v>
      </c>
      <c r="F22" s="497">
        <f t="shared" si="0"/>
        <v>8869.400000000001</v>
      </c>
      <c r="G22" s="497">
        <f t="shared" si="0"/>
        <v>8823.5</v>
      </c>
      <c r="H22" s="497">
        <f t="shared" si="0"/>
        <v>9079.8</v>
      </c>
      <c r="I22" s="497">
        <f t="shared" si="0"/>
        <v>9179.199999999999</v>
      </c>
      <c r="J22" s="497">
        <f t="shared" si="0"/>
        <v>9488</v>
      </c>
      <c r="K22" s="497">
        <f t="shared" si="0"/>
        <v>9800.800000000001</v>
      </c>
      <c r="L22" s="497">
        <f t="shared" si="0"/>
        <v>10224.399999999998</v>
      </c>
      <c r="M22" s="487"/>
      <c r="N22" s="487"/>
      <c r="O22" s="487"/>
      <c r="P22" s="487"/>
      <c r="Q22" s="487"/>
      <c r="R22" s="487"/>
    </row>
    <row r="23" spans="1:18" s="506" customFormat="1" ht="14.25">
      <c r="A23" s="498" t="s">
        <v>33</v>
      </c>
      <c r="B23" s="499"/>
      <c r="C23" s="499"/>
      <c r="D23" s="499"/>
      <c r="E23" s="499"/>
      <c r="F23" s="499"/>
      <c r="G23" s="499"/>
      <c r="H23" s="499"/>
      <c r="I23" s="499"/>
      <c r="J23" s="499"/>
      <c r="K23" s="484"/>
      <c r="L23" s="500"/>
      <c r="M23" s="484"/>
      <c r="N23" s="484"/>
      <c r="O23" s="484"/>
      <c r="P23" s="484"/>
      <c r="Q23" s="484"/>
      <c r="R23" s="484"/>
    </row>
    <row r="25" ht="15">
      <c r="A25" s="501" t="s">
        <v>167</v>
      </c>
    </row>
    <row r="26" ht="15">
      <c r="A26" s="71" t="s">
        <v>166</v>
      </c>
    </row>
  </sheetData>
  <sheetProtection password="C1E7" sheet="1" objects="1" scenarios="1"/>
  <printOptions/>
  <pageMargins left="0.75" right="0.75" top="1" bottom="1" header="0.5" footer="0.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8:J34"/>
  <sheetViews>
    <sheetView zoomScale="75" zoomScaleNormal="75" workbookViewId="0" topLeftCell="A1">
      <selection activeCell="K3" sqref="K3"/>
    </sheetView>
  </sheetViews>
  <sheetFormatPr defaultColWidth="9.140625" defaultRowHeight="15" customHeight="1"/>
  <cols>
    <col min="1" max="2" width="9.140625" style="389" customWidth="1"/>
    <col min="3" max="5" width="12.7109375" style="389" customWidth="1"/>
    <col min="6" max="16384" width="9.140625" style="389" customWidth="1"/>
  </cols>
  <sheetData>
    <row r="8" ht="15" customHeight="1">
      <c r="A8" s="507" t="s">
        <v>169</v>
      </c>
    </row>
    <row r="9" ht="15" customHeight="1">
      <c r="A9" s="508" t="s">
        <v>170</v>
      </c>
    </row>
    <row r="10" ht="15" customHeight="1">
      <c r="A10" s="69" t="s">
        <v>171</v>
      </c>
    </row>
    <row r="12" spans="3:5" s="509" customFormat="1" ht="15" customHeight="1">
      <c r="C12" s="511" t="s">
        <v>188</v>
      </c>
      <c r="D12" s="511" t="s">
        <v>189</v>
      </c>
      <c r="E12" s="511" t="s">
        <v>190</v>
      </c>
    </row>
    <row r="13" spans="1:5" ht="15" customHeight="1">
      <c r="A13" s="389" t="s">
        <v>172</v>
      </c>
      <c r="C13" s="510">
        <v>-456</v>
      </c>
      <c r="D13" s="510">
        <v>-19.4</v>
      </c>
      <c r="E13" s="510">
        <v>2.5</v>
      </c>
    </row>
    <row r="14" spans="1:5" ht="15" customHeight="1">
      <c r="A14" s="38" t="s">
        <v>180</v>
      </c>
      <c r="C14" s="510"/>
      <c r="D14" s="510"/>
      <c r="E14" s="510"/>
    </row>
    <row r="15" spans="1:5" ht="15" customHeight="1">
      <c r="A15" s="389" t="s">
        <v>173</v>
      </c>
      <c r="C15" s="510">
        <v>120.3</v>
      </c>
      <c r="D15" s="510">
        <v>10</v>
      </c>
      <c r="E15" s="510">
        <v>25.4</v>
      </c>
    </row>
    <row r="16" spans="1:5" ht="15" customHeight="1">
      <c r="A16" s="38" t="s">
        <v>181</v>
      </c>
      <c r="C16" s="510"/>
      <c r="D16" s="510"/>
      <c r="E16" s="510"/>
    </row>
    <row r="17" spans="1:5" ht="15" customHeight="1">
      <c r="A17" s="389" t="s">
        <v>174</v>
      </c>
      <c r="C17" s="510">
        <v>-474.4</v>
      </c>
      <c r="D17" s="510">
        <v>-176.3</v>
      </c>
      <c r="E17" s="510">
        <v>-141</v>
      </c>
    </row>
    <row r="18" spans="1:5" ht="15" customHeight="1">
      <c r="A18" s="38" t="s">
        <v>182</v>
      </c>
      <c r="C18" s="510"/>
      <c r="D18" s="510"/>
      <c r="E18" s="510"/>
    </row>
    <row r="19" spans="1:5" ht="15" customHeight="1">
      <c r="A19" s="389" t="s">
        <v>175</v>
      </c>
      <c r="C19" s="510">
        <v>368.1</v>
      </c>
      <c r="D19" s="510">
        <v>125</v>
      </c>
      <c r="E19" s="510">
        <v>38.2</v>
      </c>
    </row>
    <row r="20" spans="1:5" ht="15" customHeight="1">
      <c r="A20" s="38" t="s">
        <v>183</v>
      </c>
      <c r="C20" s="510"/>
      <c r="D20" s="510"/>
      <c r="E20" s="510"/>
    </row>
    <row r="21" spans="1:5" ht="15" customHeight="1">
      <c r="A21" s="389" t="s">
        <v>176</v>
      </c>
      <c r="C21" s="510">
        <v>935.7</v>
      </c>
      <c r="D21" s="510">
        <v>33.9</v>
      </c>
      <c r="E21" s="510">
        <v>-8.5</v>
      </c>
    </row>
    <row r="22" spans="1:5" ht="15" customHeight="1">
      <c r="A22" s="38" t="s">
        <v>186</v>
      </c>
      <c r="C22" s="510"/>
      <c r="D22" s="510"/>
      <c r="E22" s="510"/>
    </row>
    <row r="23" spans="1:5" ht="15" customHeight="1">
      <c r="A23" s="389" t="s">
        <v>177</v>
      </c>
      <c r="C23" s="510">
        <v>316.8</v>
      </c>
      <c r="D23" s="510">
        <v>68.8</v>
      </c>
      <c r="E23" s="510">
        <v>37.5</v>
      </c>
    </row>
    <row r="24" spans="1:5" ht="15" customHeight="1">
      <c r="A24" s="38" t="s">
        <v>184</v>
      </c>
      <c r="C24" s="510"/>
      <c r="D24" s="510"/>
      <c r="E24" s="510"/>
    </row>
    <row r="25" spans="1:5" ht="15" customHeight="1">
      <c r="A25" s="389" t="s">
        <v>178</v>
      </c>
      <c r="C25" s="510">
        <v>-761</v>
      </c>
      <c r="D25" s="510">
        <v>-40.1</v>
      </c>
      <c r="E25" s="510">
        <v>-0.2999999999999545</v>
      </c>
    </row>
    <row r="26" spans="1:5" ht="15" customHeight="1">
      <c r="A26" s="38" t="s">
        <v>187</v>
      </c>
      <c r="C26" s="510"/>
      <c r="D26" s="510"/>
      <c r="E26" s="510"/>
    </row>
    <row r="27" spans="1:5" ht="15" customHeight="1">
      <c r="A27" s="389" t="s">
        <v>179</v>
      </c>
      <c r="C27" s="510">
        <v>49.5</v>
      </c>
      <c r="D27" s="510">
        <v>1.9000000000000483</v>
      </c>
      <c r="E27" s="510">
        <v>-46.199999999999946</v>
      </c>
    </row>
    <row r="28" spans="1:5" s="509" customFormat="1" ht="15" customHeight="1">
      <c r="A28" s="41" t="s">
        <v>185</v>
      </c>
      <c r="C28" s="511"/>
      <c r="D28" s="511"/>
      <c r="E28" s="511"/>
    </row>
    <row r="30" spans="1:10" ht="15" customHeight="1">
      <c r="A30" s="70" t="s">
        <v>191</v>
      </c>
      <c r="J30" s="70" t="s">
        <v>195</v>
      </c>
    </row>
    <row r="31" spans="1:10" ht="15" customHeight="1">
      <c r="A31" s="70" t="s">
        <v>193</v>
      </c>
      <c r="J31" s="70" t="s">
        <v>196</v>
      </c>
    </row>
    <row r="33" ht="15" customHeight="1">
      <c r="A33" s="70" t="s">
        <v>192</v>
      </c>
    </row>
    <row r="34" ht="15" customHeight="1">
      <c r="A34" s="70" t="s">
        <v>194</v>
      </c>
    </row>
  </sheetData>
  <sheetProtection password="C1E7" sheet="1" objects="1" scenarios="1"/>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5:AH87"/>
  <sheetViews>
    <sheetView zoomScale="75" zoomScaleNormal="75" workbookViewId="0" topLeftCell="A1">
      <selection activeCell="D13" sqref="D13"/>
    </sheetView>
  </sheetViews>
  <sheetFormatPr defaultColWidth="9.140625" defaultRowHeight="12.75"/>
  <cols>
    <col min="1" max="1" width="102.7109375" style="48" customWidth="1"/>
    <col min="2" max="2" width="11.421875" style="139" customWidth="1"/>
    <col min="3" max="3" width="10.421875" style="48" customWidth="1"/>
    <col min="4" max="4" width="69.28125" style="48" bestFit="1" customWidth="1"/>
    <col min="5" max="5" width="16.140625" style="48" customWidth="1"/>
    <col min="6" max="6" width="11.421875" style="48" customWidth="1"/>
    <col min="7" max="7" width="69.28125" style="48" bestFit="1" customWidth="1"/>
    <col min="8" max="18" width="11.421875" style="48" customWidth="1"/>
    <col min="19" max="19" width="12.421875" style="48" customWidth="1"/>
    <col min="20" max="16384" width="11.421875" style="48" customWidth="1"/>
  </cols>
  <sheetData>
    <row r="1" ht="15"/>
    <row r="2" ht="15"/>
    <row r="3" ht="15"/>
    <row r="4" ht="15"/>
    <row r="5" spans="1:3" ht="15.75">
      <c r="A5" s="20" t="s">
        <v>10</v>
      </c>
      <c r="B5" s="46"/>
      <c r="C5" s="47"/>
    </row>
    <row r="6" spans="1:3" ht="18.75">
      <c r="A6" s="20" t="s">
        <v>708</v>
      </c>
      <c r="B6" s="46"/>
      <c r="C6" s="47"/>
    </row>
    <row r="7" spans="1:3" ht="15.75">
      <c r="A7" s="20"/>
      <c r="B7" s="46"/>
      <c r="C7" s="47"/>
    </row>
    <row r="8" spans="1:3" ht="18">
      <c r="A8" s="147" t="s">
        <v>146</v>
      </c>
      <c r="B8" s="46"/>
      <c r="C8" s="47"/>
    </row>
    <row r="9" spans="1:3" ht="15.75">
      <c r="A9" s="23" t="s">
        <v>703</v>
      </c>
      <c r="B9" s="142" t="s">
        <v>701</v>
      </c>
      <c r="C9" s="143" t="s">
        <v>702</v>
      </c>
    </row>
    <row r="10" spans="1:34" s="50" customFormat="1" ht="15">
      <c r="A10" s="21" t="s">
        <v>679</v>
      </c>
      <c r="B10" s="150">
        <v>204.7744444444444</v>
      </c>
      <c r="C10" s="150">
        <v>737.1879999999999</v>
      </c>
      <c r="O10" s="126"/>
      <c r="P10" s="126"/>
      <c r="Q10" s="126"/>
      <c r="R10" s="126"/>
      <c r="S10" s="126"/>
      <c r="T10" s="126"/>
      <c r="U10" s="126"/>
      <c r="V10" s="126"/>
      <c r="W10" s="126"/>
      <c r="X10" s="126"/>
      <c r="Y10" s="126"/>
      <c r="Z10" s="126"/>
      <c r="AA10" s="126"/>
      <c r="AB10" s="126"/>
      <c r="AC10" s="126"/>
      <c r="AD10" s="126"/>
      <c r="AE10" s="126"/>
      <c r="AF10" s="127"/>
      <c r="AG10" s="127"/>
      <c r="AH10" s="128"/>
    </row>
    <row r="11" spans="1:3" s="53" customFormat="1" ht="15.75">
      <c r="A11" s="21" t="s">
        <v>681</v>
      </c>
      <c r="B11" s="150">
        <v>9.01222222222222</v>
      </c>
      <c r="C11" s="150">
        <v>32.443999999999996</v>
      </c>
    </row>
    <row r="12" spans="1:3" s="53" customFormat="1" ht="15.75">
      <c r="A12" s="21" t="s">
        <v>680</v>
      </c>
      <c r="B12" s="150">
        <v>30.455</v>
      </c>
      <c r="C12" s="150">
        <v>109.63799999999999</v>
      </c>
    </row>
    <row r="13" spans="1:3" ht="15">
      <c r="A13" s="24" t="s">
        <v>582</v>
      </c>
      <c r="B13" s="150">
        <v>110.27398888888888</v>
      </c>
      <c r="C13" s="150">
        <v>396.98636</v>
      </c>
    </row>
    <row r="14" spans="1:34" s="51" customFormat="1" ht="18.75">
      <c r="A14" s="21" t="s">
        <v>706</v>
      </c>
      <c r="B14" s="150">
        <v>6.4063888888888885</v>
      </c>
      <c r="C14" s="150">
        <v>23.063</v>
      </c>
      <c r="AF14" s="129"/>
      <c r="AG14" s="129"/>
      <c r="AH14" s="129"/>
    </row>
    <row r="15" spans="1:34" s="52" customFormat="1" ht="15">
      <c r="A15" s="21" t="s">
        <v>704</v>
      </c>
      <c r="B15" s="150">
        <v>60.072</v>
      </c>
      <c r="C15" s="150">
        <v>216.25920000000002</v>
      </c>
      <c r="O15" s="126"/>
      <c r="P15" s="126"/>
      <c r="Q15" s="126"/>
      <c r="R15" s="126"/>
      <c r="S15" s="126"/>
      <c r="T15" s="126"/>
      <c r="U15" s="126"/>
      <c r="V15" s="126"/>
      <c r="W15" s="126"/>
      <c r="X15" s="126"/>
      <c r="Y15" s="126"/>
      <c r="Z15" s="126"/>
      <c r="AA15" s="126"/>
      <c r="AB15" s="126"/>
      <c r="AC15" s="126"/>
      <c r="AF15" s="127"/>
      <c r="AG15" s="128"/>
      <c r="AH15" s="130"/>
    </row>
    <row r="16" spans="1:34" s="50" customFormat="1" ht="18">
      <c r="A16" s="21" t="s">
        <v>705</v>
      </c>
      <c r="B16" s="150">
        <v>227.31998000000002</v>
      </c>
      <c r="C16" s="150">
        <v>818.351928</v>
      </c>
      <c r="O16" s="131"/>
      <c r="P16" s="131"/>
      <c r="Q16" s="131"/>
      <c r="R16" s="131"/>
      <c r="S16" s="131"/>
      <c r="T16" s="131"/>
      <c r="U16" s="131"/>
      <c r="V16" s="131"/>
      <c r="W16" s="131"/>
      <c r="X16" s="131"/>
      <c r="Y16" s="131"/>
      <c r="Z16" s="131"/>
      <c r="AA16" s="131"/>
      <c r="AB16" s="131"/>
      <c r="AC16" s="131"/>
      <c r="AD16" s="131"/>
      <c r="AE16" s="131"/>
      <c r="AF16" s="128"/>
      <c r="AG16" s="128"/>
      <c r="AH16" s="128"/>
    </row>
    <row r="17" spans="1:34" s="52" customFormat="1" ht="15">
      <c r="A17" s="54" t="s">
        <v>682</v>
      </c>
      <c r="B17" s="150">
        <v>0.763</v>
      </c>
      <c r="C17" s="150">
        <v>2.7468</v>
      </c>
      <c r="O17" s="126"/>
      <c r="P17" s="126"/>
      <c r="Q17" s="126"/>
      <c r="R17" s="126"/>
      <c r="S17" s="126"/>
      <c r="T17" s="126"/>
      <c r="U17" s="126"/>
      <c r="V17" s="126"/>
      <c r="W17" s="126"/>
      <c r="X17" s="126"/>
      <c r="Y17" s="126"/>
      <c r="Z17" s="126"/>
      <c r="AA17" s="126"/>
      <c r="AB17" s="126"/>
      <c r="AC17" s="126"/>
      <c r="AF17" s="127"/>
      <c r="AG17" s="128"/>
      <c r="AH17" s="128"/>
    </row>
    <row r="18" spans="1:34" s="50" customFormat="1" ht="18.75" thickBot="1">
      <c r="A18" s="634" t="s">
        <v>707</v>
      </c>
      <c r="B18" s="635">
        <v>-2.104</v>
      </c>
      <c r="C18" s="635">
        <v>-7.574400000000001</v>
      </c>
      <c r="O18" s="131"/>
      <c r="P18" s="131"/>
      <c r="Q18" s="131"/>
      <c r="R18" s="131"/>
      <c r="S18" s="131"/>
      <c r="T18" s="131"/>
      <c r="U18" s="131"/>
      <c r="V18" s="131"/>
      <c r="W18" s="131"/>
      <c r="X18" s="131"/>
      <c r="Y18" s="131"/>
      <c r="Z18" s="131"/>
      <c r="AA18" s="131"/>
      <c r="AB18" s="131"/>
      <c r="AC18" s="131"/>
      <c r="AD18" s="126"/>
      <c r="AE18" s="126"/>
      <c r="AF18" s="128"/>
      <c r="AG18" s="128"/>
      <c r="AH18" s="128"/>
    </row>
    <row r="19" spans="1:34" s="52" customFormat="1" ht="16.5" thickTop="1">
      <c r="A19" s="20" t="s">
        <v>580</v>
      </c>
      <c r="B19" s="157">
        <v>646.9730244444444</v>
      </c>
      <c r="C19" s="157">
        <v>2329.102888</v>
      </c>
      <c r="O19" s="126"/>
      <c r="P19" s="126"/>
      <c r="Q19" s="126"/>
      <c r="R19" s="126"/>
      <c r="S19" s="126"/>
      <c r="T19" s="126"/>
      <c r="U19" s="126"/>
      <c r="V19" s="126"/>
      <c r="W19" s="126"/>
      <c r="X19" s="126"/>
      <c r="Y19" s="126"/>
      <c r="Z19" s="126"/>
      <c r="AA19" s="126"/>
      <c r="AB19" s="126"/>
      <c r="AC19" s="126"/>
      <c r="AF19" s="127"/>
      <c r="AG19" s="128"/>
      <c r="AH19" s="128"/>
    </row>
    <row r="20" spans="1:34" s="52" customFormat="1" ht="15.75">
      <c r="A20" s="20"/>
      <c r="B20" s="46"/>
      <c r="O20" s="126"/>
      <c r="P20" s="126"/>
      <c r="Q20" s="126"/>
      <c r="R20" s="126"/>
      <c r="S20" s="126"/>
      <c r="T20" s="126"/>
      <c r="U20" s="126"/>
      <c r="V20" s="126"/>
      <c r="W20" s="126"/>
      <c r="X20" s="126"/>
      <c r="Y20" s="126"/>
      <c r="Z20" s="126"/>
      <c r="AA20" s="126"/>
      <c r="AB20" s="126"/>
      <c r="AC20" s="126"/>
      <c r="AF20" s="127"/>
      <c r="AG20" s="128"/>
      <c r="AH20" s="128"/>
    </row>
    <row r="21" spans="1:34" s="50" customFormat="1" ht="18">
      <c r="A21" s="147" t="s">
        <v>598</v>
      </c>
      <c r="B21" s="68"/>
      <c r="O21" s="126"/>
      <c r="P21" s="126"/>
      <c r="Q21" s="126"/>
      <c r="R21" s="126"/>
      <c r="S21" s="126"/>
      <c r="T21" s="126"/>
      <c r="U21" s="126"/>
      <c r="V21" s="126"/>
      <c r="W21" s="126"/>
      <c r="X21" s="126"/>
      <c r="Y21" s="126"/>
      <c r="Z21" s="126"/>
      <c r="AA21" s="126"/>
      <c r="AB21" s="126"/>
      <c r="AC21" s="126"/>
      <c r="AD21" s="126"/>
      <c r="AE21" s="126"/>
      <c r="AF21" s="127"/>
      <c r="AG21" s="128"/>
      <c r="AH21" s="128"/>
    </row>
    <row r="22" spans="1:34" s="52" customFormat="1" ht="15.75">
      <c r="A22" s="23" t="s">
        <v>579</v>
      </c>
      <c r="B22" s="49"/>
      <c r="C22" s="145"/>
      <c r="O22" s="126"/>
      <c r="P22" s="126"/>
      <c r="Q22" s="126"/>
      <c r="R22" s="126"/>
      <c r="S22" s="126"/>
      <c r="T22" s="126"/>
      <c r="U22" s="126"/>
      <c r="V22" s="126"/>
      <c r="W22" s="126"/>
      <c r="X22" s="126"/>
      <c r="Y22" s="126"/>
      <c r="Z22" s="126"/>
      <c r="AA22" s="126"/>
      <c r="AB22" s="126"/>
      <c r="AC22" s="126"/>
      <c r="AF22" s="127"/>
      <c r="AG22" s="128"/>
      <c r="AH22" s="128"/>
    </row>
    <row r="23" spans="1:29" s="52" customFormat="1" ht="15">
      <c r="A23" s="24" t="s">
        <v>699</v>
      </c>
      <c r="B23" s="63">
        <v>45</v>
      </c>
      <c r="C23" s="131">
        <v>162</v>
      </c>
      <c r="O23" s="126"/>
      <c r="P23" s="126"/>
      <c r="Q23" s="126"/>
      <c r="R23" s="126"/>
      <c r="S23" s="126"/>
      <c r="T23" s="126"/>
      <c r="U23" s="126"/>
      <c r="V23" s="126"/>
      <c r="W23" s="126"/>
      <c r="X23" s="126"/>
      <c r="Y23" s="126"/>
      <c r="Z23" s="126"/>
      <c r="AA23" s="126"/>
      <c r="AB23" s="126"/>
      <c r="AC23" s="126"/>
    </row>
    <row r="24" spans="1:34" s="50" customFormat="1" ht="15">
      <c r="A24" s="21" t="s">
        <v>684</v>
      </c>
      <c r="B24" s="63">
        <v>48</v>
      </c>
      <c r="C24" s="131">
        <v>174</v>
      </c>
      <c r="O24" s="131"/>
      <c r="P24" s="131"/>
      <c r="Q24" s="131"/>
      <c r="R24" s="131"/>
      <c r="S24" s="131"/>
      <c r="T24" s="131"/>
      <c r="U24" s="131"/>
      <c r="V24" s="131"/>
      <c r="W24" s="131"/>
      <c r="X24" s="131"/>
      <c r="Y24" s="131"/>
      <c r="Z24" s="131"/>
      <c r="AA24" s="131"/>
      <c r="AB24" s="131"/>
      <c r="AC24" s="131"/>
      <c r="AD24" s="131"/>
      <c r="AE24" s="131"/>
      <c r="AF24" s="128"/>
      <c r="AG24" s="128"/>
      <c r="AH24" s="128"/>
    </row>
    <row r="25" spans="1:34" s="50" customFormat="1" ht="15">
      <c r="A25" s="54" t="s">
        <v>683</v>
      </c>
      <c r="B25" s="65">
        <v>148.60398</v>
      </c>
      <c r="C25" s="152">
        <v>534.974328</v>
      </c>
      <c r="O25" s="131"/>
      <c r="P25" s="131"/>
      <c r="Q25" s="131"/>
      <c r="R25" s="131"/>
      <c r="S25" s="131"/>
      <c r="T25" s="131"/>
      <c r="U25" s="131"/>
      <c r="V25" s="131"/>
      <c r="W25" s="131"/>
      <c r="X25" s="131"/>
      <c r="Y25" s="131"/>
      <c r="Z25" s="131"/>
      <c r="AA25" s="131"/>
      <c r="AB25" s="131"/>
      <c r="AC25" s="131"/>
      <c r="AD25" s="126"/>
      <c r="AE25" s="126"/>
      <c r="AF25" s="127"/>
      <c r="AG25" s="128"/>
      <c r="AH25" s="128"/>
    </row>
    <row r="26" spans="1:34" s="52" customFormat="1" ht="15.75">
      <c r="A26" s="25" t="s">
        <v>580</v>
      </c>
      <c r="B26" s="67">
        <v>242</v>
      </c>
      <c r="C26" s="51">
        <v>871</v>
      </c>
      <c r="D26" s="151"/>
      <c r="O26" s="126"/>
      <c r="P26" s="126"/>
      <c r="Q26" s="126"/>
      <c r="R26" s="126"/>
      <c r="S26" s="126"/>
      <c r="T26" s="126"/>
      <c r="U26" s="126"/>
      <c r="V26" s="126"/>
      <c r="W26" s="126"/>
      <c r="X26" s="126"/>
      <c r="Y26" s="126"/>
      <c r="Z26" s="126"/>
      <c r="AA26" s="126"/>
      <c r="AB26" s="126"/>
      <c r="AC26" s="126"/>
      <c r="AF26" s="127"/>
      <c r="AG26" s="128"/>
      <c r="AH26" s="128"/>
    </row>
    <row r="27" spans="1:34" s="52" customFormat="1" ht="15.75">
      <c r="A27" s="25"/>
      <c r="B27" s="67"/>
      <c r="C27" s="51"/>
      <c r="D27" s="151"/>
      <c r="O27" s="126"/>
      <c r="P27" s="126"/>
      <c r="Q27" s="126"/>
      <c r="R27" s="126"/>
      <c r="S27" s="126"/>
      <c r="T27" s="126"/>
      <c r="U27" s="126"/>
      <c r="V27" s="126"/>
      <c r="W27" s="126"/>
      <c r="X27" s="126"/>
      <c r="Y27" s="126"/>
      <c r="Z27" s="126"/>
      <c r="AA27" s="126"/>
      <c r="AB27" s="126"/>
      <c r="AC27" s="126"/>
      <c r="AF27" s="127"/>
      <c r="AG27" s="128"/>
      <c r="AH27" s="128"/>
    </row>
    <row r="28" spans="15:34" s="52" customFormat="1" ht="15">
      <c r="O28" s="126"/>
      <c r="P28" s="126"/>
      <c r="Q28" s="126"/>
      <c r="R28" s="126"/>
      <c r="S28" s="126"/>
      <c r="T28" s="126"/>
      <c r="U28" s="126"/>
      <c r="V28" s="126"/>
      <c r="W28" s="126"/>
      <c r="X28" s="126"/>
      <c r="Y28" s="126"/>
      <c r="Z28" s="126"/>
      <c r="AA28" s="126"/>
      <c r="AB28" s="126"/>
      <c r="AC28" s="126"/>
      <c r="AF28" s="127"/>
      <c r="AG28" s="128"/>
      <c r="AH28" s="128"/>
    </row>
    <row r="29" spans="1:34" s="50" customFormat="1" ht="15.75">
      <c r="A29" s="23" t="s">
        <v>148</v>
      </c>
      <c r="B29" s="55"/>
      <c r="C29" s="144"/>
      <c r="O29" s="126"/>
      <c r="P29" s="126"/>
      <c r="Q29" s="126"/>
      <c r="R29" s="126"/>
      <c r="S29" s="126"/>
      <c r="T29" s="126"/>
      <c r="U29" s="126"/>
      <c r="V29" s="126"/>
      <c r="W29" s="126"/>
      <c r="X29" s="126"/>
      <c r="Y29" s="126"/>
      <c r="Z29" s="126"/>
      <c r="AA29" s="126"/>
      <c r="AB29" s="126"/>
      <c r="AC29" s="126"/>
      <c r="AD29" s="126"/>
      <c r="AE29" s="126"/>
      <c r="AF29" s="127"/>
      <c r="AG29" s="128"/>
      <c r="AH29" s="128"/>
    </row>
    <row r="30" spans="1:34" s="52" customFormat="1" ht="15">
      <c r="A30" s="56" t="s">
        <v>685</v>
      </c>
      <c r="B30" s="63">
        <v>136</v>
      </c>
      <c r="C30" s="131">
        <f aca="true" t="shared" si="0" ref="C30:C35">B30*3.6</f>
        <v>489.6</v>
      </c>
      <c r="O30" s="126"/>
      <c r="P30" s="126"/>
      <c r="Q30" s="126"/>
      <c r="R30" s="126"/>
      <c r="S30" s="126"/>
      <c r="T30" s="126"/>
      <c r="U30" s="126"/>
      <c r="V30" s="126"/>
      <c r="W30" s="126"/>
      <c r="X30" s="126"/>
      <c r="Y30" s="126"/>
      <c r="Z30" s="126"/>
      <c r="AA30" s="126"/>
      <c r="AB30" s="126"/>
      <c r="AC30" s="126"/>
      <c r="AF30" s="128"/>
      <c r="AG30" s="128"/>
      <c r="AH30" s="128"/>
    </row>
    <row r="31" spans="1:34" s="50" customFormat="1" ht="15">
      <c r="A31" s="146" t="s">
        <v>691</v>
      </c>
      <c r="B31" s="63">
        <f>B46+B54+B62</f>
        <v>6.494722222222222</v>
      </c>
      <c r="C31" s="131">
        <f t="shared" si="0"/>
        <v>23.381</v>
      </c>
      <c r="O31" s="126"/>
      <c r="P31" s="126"/>
      <c r="Q31" s="126"/>
      <c r="R31" s="126"/>
      <c r="S31" s="126"/>
      <c r="T31" s="126"/>
      <c r="U31" s="126"/>
      <c r="V31" s="126"/>
      <c r="W31" s="126"/>
      <c r="X31" s="126"/>
      <c r="Y31" s="126"/>
      <c r="Z31" s="126"/>
      <c r="AA31" s="126"/>
      <c r="AB31" s="126"/>
      <c r="AC31" s="126"/>
      <c r="AD31" s="134"/>
      <c r="AE31" s="134"/>
      <c r="AF31" s="127"/>
      <c r="AG31" s="128"/>
      <c r="AH31" s="128"/>
    </row>
    <row r="32" spans="1:34" s="52" customFormat="1" ht="15">
      <c r="A32" s="56" t="s">
        <v>689</v>
      </c>
      <c r="B32" s="63">
        <f>B47</f>
        <v>17.535</v>
      </c>
      <c r="C32" s="131">
        <f t="shared" si="0"/>
        <v>63.126000000000005</v>
      </c>
      <c r="O32" s="126"/>
      <c r="P32" s="126"/>
      <c r="Q32" s="126"/>
      <c r="R32" s="126"/>
      <c r="S32" s="126"/>
      <c r="T32" s="126"/>
      <c r="U32" s="126"/>
      <c r="V32" s="126"/>
      <c r="W32" s="126"/>
      <c r="X32" s="126"/>
      <c r="Y32" s="126"/>
      <c r="Z32" s="126"/>
      <c r="AA32" s="126"/>
      <c r="AB32" s="126"/>
      <c r="AC32" s="126"/>
      <c r="AF32" s="135"/>
      <c r="AG32" s="136"/>
      <c r="AH32" s="128"/>
    </row>
    <row r="33" spans="1:34" s="50" customFormat="1" ht="15">
      <c r="A33" s="56" t="s">
        <v>583</v>
      </c>
      <c r="B33" s="63">
        <f>B48+B55+B63</f>
        <v>67.05720222222222</v>
      </c>
      <c r="C33" s="131">
        <f t="shared" si="0"/>
        <v>241.405928</v>
      </c>
      <c r="O33" s="131"/>
      <c r="P33" s="131"/>
      <c r="Q33" s="131"/>
      <c r="R33" s="131"/>
      <c r="S33" s="131"/>
      <c r="T33" s="131"/>
      <c r="U33" s="131"/>
      <c r="V33" s="131"/>
      <c r="W33" s="131"/>
      <c r="X33" s="131"/>
      <c r="Y33" s="131"/>
      <c r="Z33" s="131"/>
      <c r="AA33" s="131"/>
      <c r="AB33" s="131"/>
      <c r="AC33" s="131"/>
      <c r="AD33" s="131"/>
      <c r="AE33" s="131"/>
      <c r="AF33" s="128"/>
      <c r="AG33" s="128"/>
      <c r="AH33" s="128"/>
    </row>
    <row r="34" spans="1:31" s="52" customFormat="1" ht="15">
      <c r="A34" s="56" t="s">
        <v>687</v>
      </c>
      <c r="B34" s="63">
        <f>B43+B52+B59</f>
        <v>131.04744444444447</v>
      </c>
      <c r="C34" s="131">
        <f t="shared" si="0"/>
        <v>471.77080000000007</v>
      </c>
      <c r="O34" s="126"/>
      <c r="P34" s="126"/>
      <c r="Q34" s="126"/>
      <c r="R34" s="126"/>
      <c r="S34" s="126"/>
      <c r="T34" s="126"/>
      <c r="U34" s="126"/>
      <c r="V34" s="126"/>
      <c r="W34" s="126"/>
      <c r="X34" s="126"/>
      <c r="Y34" s="126"/>
      <c r="Z34" s="126"/>
      <c r="AA34" s="126"/>
      <c r="AB34" s="126"/>
      <c r="AC34" s="126"/>
      <c r="AD34" s="126"/>
      <c r="AE34" s="126"/>
    </row>
    <row r="35" spans="1:34" s="50" customFormat="1" ht="15">
      <c r="A35" s="58" t="s">
        <v>688</v>
      </c>
      <c r="B35" s="65">
        <f>B44+B60</f>
        <v>47.43172222222222</v>
      </c>
      <c r="C35" s="131">
        <f t="shared" si="0"/>
        <v>170.7542</v>
      </c>
      <c r="O35" s="131"/>
      <c r="P35" s="131"/>
      <c r="Q35" s="131"/>
      <c r="R35" s="131"/>
      <c r="S35" s="131"/>
      <c r="T35" s="131"/>
      <c r="U35" s="131"/>
      <c r="V35" s="131"/>
      <c r="W35" s="131"/>
      <c r="X35" s="131"/>
      <c r="Y35" s="131"/>
      <c r="Z35" s="131"/>
      <c r="AA35" s="131"/>
      <c r="AB35" s="131"/>
      <c r="AC35" s="131"/>
      <c r="AD35" s="131"/>
      <c r="AE35" s="131"/>
      <c r="AF35" s="127"/>
      <c r="AG35" s="128"/>
      <c r="AH35" s="128"/>
    </row>
    <row r="36" spans="1:33" s="52" customFormat="1" ht="16.5" thickBot="1">
      <c r="A36" s="148" t="s">
        <v>580</v>
      </c>
      <c r="B36" s="158">
        <v>405</v>
      </c>
      <c r="C36" s="159">
        <v>1459</v>
      </c>
      <c r="AE36" s="137"/>
      <c r="AF36" s="137"/>
      <c r="AG36" s="137"/>
    </row>
    <row r="37" spans="1:3" ht="16.5" thickTop="1">
      <c r="A37" s="25" t="s">
        <v>599</v>
      </c>
      <c r="B37" s="67">
        <f>B26+B36</f>
        <v>647</v>
      </c>
      <c r="C37" s="160">
        <v>2329</v>
      </c>
    </row>
    <row r="38" spans="1:3" ht="15.75">
      <c r="A38" s="161" t="s">
        <v>600</v>
      </c>
      <c r="B38" s="67"/>
      <c r="C38" s="160"/>
    </row>
    <row r="39" spans="2:3" ht="15.75">
      <c r="B39" s="133"/>
      <c r="C39" s="44"/>
    </row>
    <row r="40" spans="1:3" ht="18">
      <c r="A40" s="149"/>
      <c r="B40" s="133"/>
      <c r="C40" s="44"/>
    </row>
    <row r="41" spans="1:3" ht="15.75">
      <c r="A41" s="62" t="s">
        <v>147</v>
      </c>
      <c r="B41" s="132"/>
      <c r="C41" s="45"/>
    </row>
    <row r="42" spans="1:3" ht="15.75">
      <c r="A42" s="62" t="s">
        <v>686</v>
      </c>
      <c r="B42" s="57"/>
      <c r="C42" s="45"/>
    </row>
    <row r="43" spans="1:3" ht="15">
      <c r="A43" s="21" t="s">
        <v>687</v>
      </c>
      <c r="B43" s="63">
        <v>55.988</v>
      </c>
      <c r="C43" s="153">
        <v>201.5568</v>
      </c>
    </row>
    <row r="44" spans="1:3" ht="15">
      <c r="A44" s="21" t="s">
        <v>692</v>
      </c>
      <c r="B44" s="63">
        <v>5.282</v>
      </c>
      <c r="C44" s="153">
        <v>19.0152</v>
      </c>
    </row>
    <row r="45" spans="1:3" ht="15">
      <c r="A45" s="21" t="s">
        <v>594</v>
      </c>
      <c r="B45" s="63">
        <v>21.7775</v>
      </c>
      <c r="C45" s="153">
        <v>78.399</v>
      </c>
    </row>
    <row r="46" spans="1:3" ht="15">
      <c r="A46" s="24" t="s">
        <v>700</v>
      </c>
      <c r="B46" s="63">
        <v>4.185</v>
      </c>
      <c r="C46" s="153">
        <v>15.065999999999999</v>
      </c>
    </row>
    <row r="47" spans="1:3" ht="15">
      <c r="A47" s="21" t="s">
        <v>690</v>
      </c>
      <c r="B47" s="63">
        <v>17.535</v>
      </c>
      <c r="C47" s="153">
        <v>63.126000000000005</v>
      </c>
    </row>
    <row r="48" spans="1:3" ht="15">
      <c r="A48" s="54" t="s">
        <v>595</v>
      </c>
      <c r="B48" s="65">
        <v>52.63737999999999</v>
      </c>
      <c r="C48" s="154">
        <v>189.494568</v>
      </c>
    </row>
    <row r="49" spans="1:3" ht="15.75">
      <c r="A49" s="20" t="s">
        <v>580</v>
      </c>
      <c r="B49" s="66">
        <v>157.40488</v>
      </c>
      <c r="C49" s="155">
        <v>566.657568</v>
      </c>
    </row>
    <row r="50" spans="1:3" ht="15.75">
      <c r="A50" s="20"/>
      <c r="B50" s="46"/>
      <c r="C50" s="44"/>
    </row>
    <row r="51" spans="1:3" ht="15.75">
      <c r="A51" s="62" t="s">
        <v>694</v>
      </c>
      <c r="B51" s="57"/>
      <c r="C51" s="45"/>
    </row>
    <row r="52" spans="1:3" ht="15">
      <c r="A52" s="24" t="s">
        <v>695</v>
      </c>
      <c r="B52" s="63">
        <v>2.7580555555555555</v>
      </c>
      <c r="C52" s="153">
        <v>9.929</v>
      </c>
    </row>
    <row r="53" spans="1:3" ht="16.5">
      <c r="A53" s="24" t="s">
        <v>596</v>
      </c>
      <c r="B53" s="64">
        <v>94</v>
      </c>
      <c r="C53" s="153">
        <v>340</v>
      </c>
    </row>
    <row r="54" spans="1:3" ht="15">
      <c r="A54" s="24" t="s">
        <v>597</v>
      </c>
      <c r="B54" s="64">
        <v>0.1958333333333333</v>
      </c>
      <c r="C54" s="153">
        <v>0.705</v>
      </c>
    </row>
    <row r="55" spans="1:3" ht="15">
      <c r="A55" s="54" t="s">
        <v>581</v>
      </c>
      <c r="B55" s="65">
        <v>1.6384333333333332</v>
      </c>
      <c r="C55" s="154">
        <v>5.898359999999999</v>
      </c>
    </row>
    <row r="56" spans="1:3" ht="15.75">
      <c r="A56" s="20" t="s">
        <v>580</v>
      </c>
      <c r="B56" s="66">
        <v>99</v>
      </c>
      <c r="C56" s="155">
        <v>356</v>
      </c>
    </row>
    <row r="57" spans="1:3" ht="15.75">
      <c r="A57" s="20"/>
      <c r="B57" s="46"/>
      <c r="C57" s="44"/>
    </row>
    <row r="58" spans="1:3" ht="15.75">
      <c r="A58" s="62" t="s">
        <v>584</v>
      </c>
      <c r="B58" s="57"/>
      <c r="C58" s="45"/>
    </row>
    <row r="59" spans="1:3" ht="15">
      <c r="A59" s="21" t="s">
        <v>695</v>
      </c>
      <c r="B59" s="63">
        <v>72.3013888888889</v>
      </c>
      <c r="C59" s="153">
        <v>260.285</v>
      </c>
    </row>
    <row r="60" spans="1:3" ht="15">
      <c r="A60" s="21" t="s">
        <v>692</v>
      </c>
      <c r="B60" s="63">
        <v>42.14972222222222</v>
      </c>
      <c r="C60" s="153">
        <v>151.739</v>
      </c>
    </row>
    <row r="61" spans="1:3" ht="15">
      <c r="A61" s="21" t="s">
        <v>696</v>
      </c>
      <c r="B61" s="63">
        <v>19.42888888888889</v>
      </c>
      <c r="C61" s="153">
        <v>69.944</v>
      </c>
    </row>
    <row r="62" spans="1:3" ht="15">
      <c r="A62" s="24" t="s">
        <v>700</v>
      </c>
      <c r="B62" s="63">
        <v>2.113888888888889</v>
      </c>
      <c r="C62" s="153">
        <v>7.61</v>
      </c>
    </row>
    <row r="63" spans="1:3" ht="15">
      <c r="A63" s="54" t="s">
        <v>698</v>
      </c>
      <c r="B63" s="65">
        <v>12.78138888888889</v>
      </c>
      <c r="C63" s="154">
        <v>46.013000000000005</v>
      </c>
    </row>
    <row r="64" spans="1:3" ht="15.75">
      <c r="A64" s="20" t="s">
        <v>580</v>
      </c>
      <c r="B64" s="66">
        <v>148.77527777777777</v>
      </c>
      <c r="C64" s="155">
        <v>535.591</v>
      </c>
    </row>
    <row r="65" spans="1:3" ht="15.75">
      <c r="A65" s="62"/>
      <c r="B65" s="632"/>
      <c r="C65" s="633"/>
    </row>
    <row r="66" spans="1:3" ht="15.75">
      <c r="A66" s="25" t="s">
        <v>585</v>
      </c>
      <c r="B66" s="67">
        <v>405</v>
      </c>
      <c r="C66" s="155">
        <v>1459</v>
      </c>
    </row>
    <row r="67" spans="1:3" ht="15.75">
      <c r="A67" s="25"/>
      <c r="B67" s="133"/>
      <c r="C67" s="44"/>
    </row>
    <row r="68" s="59" customFormat="1" ht="15.75">
      <c r="A68" s="138" t="s">
        <v>693</v>
      </c>
    </row>
    <row r="69" spans="1:3" ht="15.75">
      <c r="A69" s="138" t="s">
        <v>586</v>
      </c>
      <c r="C69" s="59"/>
    </row>
    <row r="70" s="59" customFormat="1" ht="14.25">
      <c r="A70" s="140" t="s">
        <v>587</v>
      </c>
    </row>
    <row r="71" s="59" customFormat="1" ht="15.75">
      <c r="A71" s="138" t="s">
        <v>588</v>
      </c>
    </row>
    <row r="72" s="59" customFormat="1" ht="15.75">
      <c r="A72" s="138" t="s">
        <v>589</v>
      </c>
    </row>
    <row r="73" spans="1:3" s="59" customFormat="1" ht="14.25">
      <c r="A73" s="141" t="s">
        <v>11</v>
      </c>
      <c r="C73" s="60"/>
    </row>
    <row r="74" s="59" customFormat="1" ht="14.25">
      <c r="C74" s="60"/>
    </row>
    <row r="75" spans="1:6" ht="15.75">
      <c r="A75" s="138" t="s">
        <v>697</v>
      </c>
      <c r="F75" s="61"/>
    </row>
    <row r="76" spans="1:6" ht="15.75">
      <c r="A76" s="138" t="s">
        <v>592</v>
      </c>
      <c r="C76" s="60"/>
      <c r="F76" s="61"/>
    </row>
    <row r="77" spans="1:6" ht="15">
      <c r="A77" s="140" t="s">
        <v>593</v>
      </c>
      <c r="C77" s="44"/>
      <c r="F77" s="61"/>
    </row>
    <row r="78" spans="1:6" ht="15.75">
      <c r="A78" s="138" t="s">
        <v>590</v>
      </c>
      <c r="F78" s="61"/>
    </row>
    <row r="79" spans="1:6" ht="15.75">
      <c r="A79" s="138" t="s">
        <v>591</v>
      </c>
      <c r="F79" s="61"/>
    </row>
    <row r="80" spans="1:6" ht="15">
      <c r="A80" s="141" t="s">
        <v>678</v>
      </c>
      <c r="C80" s="50"/>
      <c r="F80" s="61"/>
    </row>
    <row r="81" ht="15">
      <c r="F81" s="61"/>
    </row>
    <row r="82" ht="15">
      <c r="F82" s="61"/>
    </row>
    <row r="83" spans="3:6" ht="15">
      <c r="C83" s="60"/>
      <c r="F83" s="61"/>
    </row>
    <row r="84" spans="3:6" ht="15">
      <c r="C84" s="60"/>
      <c r="F84" s="61"/>
    </row>
    <row r="85" ht="15">
      <c r="C85" s="60"/>
    </row>
    <row r="86" ht="15">
      <c r="C86" s="47"/>
    </row>
    <row r="87" ht="15">
      <c r="C87" s="60"/>
    </row>
  </sheetData>
  <sheetProtection password="C1E7" sheet="1" objects="1" scenarios="1"/>
  <printOptions/>
  <pageMargins left="0.75" right="0.75" top="1" bottom="1" header="0.5" footer="0.5"/>
  <pageSetup fitToWidth="2" fitToHeight="1" horizontalDpi="204" verticalDpi="204" orientation="landscape" paperSize="9" scale="60" r:id="rId2"/>
  <colBreaks count="1" manualBreakCount="1">
    <brk id="21" min="9" max="42" man="1"/>
  </colBreaks>
  <drawing r:id="rId1"/>
</worksheet>
</file>

<file path=xl/worksheets/sheet30.xml><?xml version="1.0" encoding="utf-8"?>
<worksheet xmlns="http://schemas.openxmlformats.org/spreadsheetml/2006/main" xmlns:r="http://schemas.openxmlformats.org/officeDocument/2006/relationships">
  <dimension ref="A1:O43"/>
  <sheetViews>
    <sheetView zoomScale="75" zoomScaleNormal="75" workbookViewId="0" topLeftCell="A1">
      <selection activeCell="K36" sqref="K36"/>
    </sheetView>
  </sheetViews>
  <sheetFormatPr defaultColWidth="9.140625" defaultRowHeight="12.75"/>
  <cols>
    <col min="1" max="1" width="28.28125" style="476" customWidth="1"/>
    <col min="2" max="5" width="7.7109375" style="476" customWidth="1"/>
    <col min="6" max="6" width="7.7109375" style="529" customWidth="1"/>
    <col min="7" max="9" width="7.7109375" style="476" customWidth="1"/>
    <col min="10" max="10" width="7.7109375" style="529" customWidth="1"/>
    <col min="11" max="14" width="7.7109375" style="476" customWidth="1"/>
    <col min="15" max="16384" width="11.421875" style="476" customWidth="1"/>
  </cols>
  <sheetData>
    <row r="1" spans="6:10" ht="15">
      <c r="F1" s="482"/>
      <c r="G1" s="482"/>
      <c r="H1" s="482"/>
      <c r="I1" s="482"/>
      <c r="J1" s="482"/>
    </row>
    <row r="2" spans="6:10" ht="15">
      <c r="F2" s="482"/>
      <c r="G2" s="482"/>
      <c r="H2" s="482"/>
      <c r="I2" s="482"/>
      <c r="J2" s="482"/>
    </row>
    <row r="3" spans="6:10" ht="15">
      <c r="F3" s="482"/>
      <c r="G3" s="482"/>
      <c r="H3" s="482"/>
      <c r="I3" s="482"/>
      <c r="J3" s="482"/>
    </row>
    <row r="4" spans="6:10" ht="15">
      <c r="F4" s="482"/>
      <c r="G4" s="482"/>
      <c r="H4" s="482"/>
      <c r="I4" s="482"/>
      <c r="J4" s="482"/>
    </row>
    <row r="5" spans="6:10" ht="15">
      <c r="F5" s="482"/>
      <c r="G5" s="482"/>
      <c r="H5" s="482"/>
      <c r="I5" s="482"/>
      <c r="J5" s="482"/>
    </row>
    <row r="6" spans="6:10" ht="15">
      <c r="F6" s="482"/>
      <c r="G6" s="482"/>
      <c r="H6" s="482"/>
      <c r="I6" s="482"/>
      <c r="J6" s="482"/>
    </row>
    <row r="7" spans="6:10" ht="15">
      <c r="F7" s="482"/>
      <c r="G7" s="482"/>
      <c r="H7" s="482"/>
      <c r="I7" s="482"/>
      <c r="J7" s="482"/>
    </row>
    <row r="8" spans="1:10" ht="15.75">
      <c r="A8" s="477" t="s">
        <v>197</v>
      </c>
      <c r="B8" s="477"/>
      <c r="C8" s="477"/>
      <c r="D8" s="477"/>
      <c r="F8" s="482"/>
      <c r="G8" s="482"/>
      <c r="H8" s="482"/>
      <c r="I8" s="482"/>
      <c r="J8" s="482"/>
    </row>
    <row r="9" spans="1:10" s="477" customFormat="1" ht="15.75">
      <c r="A9" s="477" t="s">
        <v>198</v>
      </c>
      <c r="F9" s="487"/>
      <c r="G9" s="487"/>
      <c r="H9" s="487"/>
      <c r="I9" s="487"/>
      <c r="J9" s="487"/>
    </row>
    <row r="10" spans="1:10" s="478" customFormat="1" ht="15">
      <c r="A10" s="490" t="s">
        <v>199</v>
      </c>
      <c r="F10" s="481"/>
      <c r="G10" s="481"/>
      <c r="H10" s="481"/>
      <c r="I10" s="481"/>
      <c r="J10" s="481"/>
    </row>
    <row r="11" spans="2:14" s="479" customFormat="1" ht="15.75">
      <c r="B11" s="647">
        <v>2002</v>
      </c>
      <c r="C11" s="647"/>
      <c r="D11" s="647"/>
      <c r="E11" s="648"/>
      <c r="F11" s="649">
        <v>2003</v>
      </c>
      <c r="G11" s="650"/>
      <c r="H11" s="650"/>
      <c r="I11" s="651"/>
      <c r="J11" s="649">
        <v>2004</v>
      </c>
      <c r="K11" s="652"/>
      <c r="L11" s="652"/>
      <c r="M11" s="652"/>
      <c r="N11" s="530"/>
    </row>
    <row r="12" spans="1:14" s="481" customFormat="1" ht="15">
      <c r="A12" s="517" t="s">
        <v>218</v>
      </c>
      <c r="B12" s="518">
        <v>1</v>
      </c>
      <c r="C12" s="518">
        <v>2</v>
      </c>
      <c r="D12" s="518">
        <v>3</v>
      </c>
      <c r="E12" s="518">
        <v>4</v>
      </c>
      <c r="F12" s="519">
        <v>1</v>
      </c>
      <c r="G12" s="518">
        <v>2</v>
      </c>
      <c r="H12" s="518">
        <v>3</v>
      </c>
      <c r="I12" s="518">
        <v>4</v>
      </c>
      <c r="J12" s="519">
        <v>1</v>
      </c>
      <c r="K12" s="518">
        <v>2</v>
      </c>
      <c r="L12" s="518">
        <v>3</v>
      </c>
      <c r="M12" s="518">
        <v>4</v>
      </c>
      <c r="N12" s="531"/>
    </row>
    <row r="13" spans="1:15" s="482" customFormat="1" ht="15">
      <c r="A13" s="482" t="s">
        <v>200</v>
      </c>
      <c r="B13" s="520">
        <v>21.090080645161294</v>
      </c>
      <c r="C13" s="512">
        <v>25.07215384615384</v>
      </c>
      <c r="D13" s="512">
        <v>26.912045454545456</v>
      </c>
      <c r="E13" s="512">
        <v>26.80815384615385</v>
      </c>
      <c r="F13" s="521">
        <v>31.489682539682534</v>
      </c>
      <c r="G13" s="512">
        <v>26.02785714285714</v>
      </c>
      <c r="H13" s="512">
        <v>28.38386363636364</v>
      </c>
      <c r="I13" s="512">
        <v>29.433125</v>
      </c>
      <c r="J13" s="521">
        <v>31.951201173222913</v>
      </c>
      <c r="K13" s="512">
        <v>35.364304834054835</v>
      </c>
      <c r="L13" s="512">
        <v>41.53901515151515</v>
      </c>
      <c r="M13" s="512">
        <v>44.14</v>
      </c>
      <c r="N13" s="532"/>
      <c r="O13" s="514"/>
    </row>
    <row r="14" spans="1:15" s="483" customFormat="1" ht="14.25">
      <c r="A14" s="494" t="s">
        <v>201</v>
      </c>
      <c r="B14" s="522"/>
      <c r="C14" s="523"/>
      <c r="D14" s="523"/>
      <c r="E14" s="523"/>
      <c r="F14" s="524"/>
      <c r="G14" s="523"/>
      <c r="H14" s="523"/>
      <c r="I14" s="523"/>
      <c r="J14" s="524"/>
      <c r="K14" s="523"/>
      <c r="L14" s="523"/>
      <c r="M14" s="523"/>
      <c r="N14" s="533"/>
      <c r="O14" s="515"/>
    </row>
    <row r="15" spans="1:15" s="482" customFormat="1" ht="15">
      <c r="A15" s="482" t="s">
        <v>773</v>
      </c>
      <c r="B15" s="520">
        <v>22.60257961196113</v>
      </c>
      <c r="C15" s="512">
        <v>29.63287570866934</v>
      </c>
      <c r="D15" s="512">
        <v>31.73843958142698</v>
      </c>
      <c r="E15" s="512">
        <v>30.846408272924556</v>
      </c>
      <c r="F15" s="521">
        <v>37.18599592217839</v>
      </c>
      <c r="G15" s="512">
        <v>33.73350707496113</v>
      </c>
      <c r="H15" s="512">
        <v>36.29130328914783</v>
      </c>
      <c r="I15" s="512">
        <v>34.31045336884754</v>
      </c>
      <c r="J15" s="521">
        <v>40.02391730729559</v>
      </c>
      <c r="K15" s="512">
        <v>48.98045011183808</v>
      </c>
      <c r="L15" s="512">
        <v>52.28057439545564</v>
      </c>
      <c r="M15" s="512">
        <v>50.7599750376341</v>
      </c>
      <c r="N15" s="532"/>
      <c r="O15" s="514"/>
    </row>
    <row r="16" spans="1:15" s="483" customFormat="1" ht="14.25">
      <c r="A16" s="494" t="s">
        <v>366</v>
      </c>
      <c r="B16" s="525"/>
      <c r="C16" s="523"/>
      <c r="D16" s="523"/>
      <c r="E16" s="523"/>
      <c r="F16" s="524"/>
      <c r="G16" s="523"/>
      <c r="H16" s="523"/>
      <c r="I16" s="523"/>
      <c r="J16" s="524"/>
      <c r="K16" s="523"/>
      <c r="L16" s="523"/>
      <c r="M16" s="523"/>
      <c r="N16" s="533"/>
      <c r="O16" s="515"/>
    </row>
    <row r="17" spans="1:15" s="482" customFormat="1" ht="15">
      <c r="A17" s="482" t="s">
        <v>202</v>
      </c>
      <c r="B17" s="520">
        <v>24.88019346025031</v>
      </c>
      <c r="C17" s="512">
        <v>28.476024813895773</v>
      </c>
      <c r="D17" s="512">
        <v>31.00022742311452</v>
      </c>
      <c r="E17" s="512">
        <v>32.63715166201406</v>
      </c>
      <c r="F17" s="521">
        <v>41.305680150196274</v>
      </c>
      <c r="G17" s="512">
        <v>32.96635793608823</v>
      </c>
      <c r="H17" s="512">
        <v>33.08971061733965</v>
      </c>
      <c r="I17" s="512">
        <v>37.945911458333335</v>
      </c>
      <c r="J17" s="521">
        <v>40.11882278100581</v>
      </c>
      <c r="K17" s="512">
        <v>45.180802278087974</v>
      </c>
      <c r="L17" s="512">
        <v>55.14433276938115</v>
      </c>
      <c r="M17" s="512">
        <v>64.68300136542072</v>
      </c>
      <c r="N17" s="532"/>
      <c r="O17" s="514"/>
    </row>
    <row r="18" spans="1:15" s="483" customFormat="1" ht="14.25">
      <c r="A18" s="494" t="s">
        <v>202</v>
      </c>
      <c r="B18" s="525"/>
      <c r="C18" s="523"/>
      <c r="D18" s="523"/>
      <c r="E18" s="523"/>
      <c r="F18" s="524"/>
      <c r="G18" s="523"/>
      <c r="H18" s="523"/>
      <c r="I18" s="523"/>
      <c r="J18" s="524"/>
      <c r="K18" s="523"/>
      <c r="L18" s="523"/>
      <c r="M18" s="523"/>
      <c r="N18" s="533"/>
      <c r="O18" s="515"/>
    </row>
    <row r="19" spans="1:15" s="482" customFormat="1" ht="15">
      <c r="A19" s="482" t="s">
        <v>203</v>
      </c>
      <c r="B19" s="520">
        <v>16.121871313509338</v>
      </c>
      <c r="C19" s="512">
        <v>19.684461538461534</v>
      </c>
      <c r="D19" s="512">
        <v>22.438329478214094</v>
      </c>
      <c r="E19" s="512">
        <v>25.938706730769233</v>
      </c>
      <c r="F19" s="521">
        <v>28.38544566544566</v>
      </c>
      <c r="G19" s="512">
        <v>23.589761304269498</v>
      </c>
      <c r="H19" s="512">
        <v>25.41406481979559</v>
      </c>
      <c r="I19" s="512">
        <v>23.001550480769232</v>
      </c>
      <c r="J19" s="521">
        <v>22.308063200084938</v>
      </c>
      <c r="K19" s="512">
        <v>24.690395628506284</v>
      </c>
      <c r="L19" s="512">
        <v>24.119275506544728</v>
      </c>
      <c r="M19" s="512">
        <v>26.53788766788768</v>
      </c>
      <c r="N19" s="532"/>
      <c r="O19" s="514"/>
    </row>
    <row r="20" spans="1:15" s="484" customFormat="1" ht="14.25">
      <c r="A20" s="498" t="s">
        <v>204</v>
      </c>
      <c r="B20" s="526"/>
      <c r="C20" s="527"/>
      <c r="D20" s="527"/>
      <c r="E20" s="527"/>
      <c r="F20" s="528"/>
      <c r="G20" s="527"/>
      <c r="H20" s="527"/>
      <c r="I20" s="527"/>
      <c r="J20" s="528"/>
      <c r="K20" s="527"/>
      <c r="L20" s="527"/>
      <c r="M20" s="527"/>
      <c r="N20" s="528"/>
      <c r="O20" s="516"/>
    </row>
    <row r="21" spans="5:10" ht="15">
      <c r="E21" s="482"/>
      <c r="F21" s="482"/>
      <c r="G21" s="482"/>
      <c r="H21" s="482"/>
      <c r="I21" s="482"/>
      <c r="J21" s="482"/>
    </row>
    <row r="22" spans="1:10" ht="15">
      <c r="A22" s="70" t="s">
        <v>205</v>
      </c>
      <c r="E22" s="482"/>
      <c r="F22" s="482"/>
      <c r="G22" s="482"/>
      <c r="H22" s="482"/>
      <c r="I22" s="482"/>
      <c r="J22" s="482"/>
    </row>
    <row r="23" spans="1:10" ht="15">
      <c r="A23" s="70" t="s">
        <v>206</v>
      </c>
      <c r="E23" s="482"/>
      <c r="F23" s="482"/>
      <c r="G23" s="482"/>
      <c r="H23" s="482"/>
      <c r="I23" s="482"/>
      <c r="J23" s="482"/>
    </row>
    <row r="24" spans="5:10" ht="15">
      <c r="E24" s="482"/>
      <c r="F24" s="482"/>
      <c r="G24" s="482"/>
      <c r="H24" s="482"/>
      <c r="I24" s="482"/>
      <c r="J24" s="482"/>
    </row>
    <row r="25" spans="5:10" ht="15">
      <c r="E25" s="482"/>
      <c r="F25" s="482"/>
      <c r="G25" s="482"/>
      <c r="H25" s="482"/>
      <c r="I25" s="482"/>
      <c r="J25" s="482"/>
    </row>
    <row r="26" spans="5:10" ht="15">
      <c r="E26" s="482"/>
      <c r="F26" s="482"/>
      <c r="G26" s="482"/>
      <c r="H26" s="482"/>
      <c r="I26" s="482"/>
      <c r="J26" s="482"/>
    </row>
    <row r="27" spans="5:10" ht="15">
      <c r="E27" s="482"/>
      <c r="F27" s="482"/>
      <c r="G27" s="482"/>
      <c r="H27" s="482"/>
      <c r="I27" s="482"/>
      <c r="J27" s="482"/>
    </row>
    <row r="28" spans="5:10" ht="15">
      <c r="E28" s="482"/>
      <c r="F28" s="482"/>
      <c r="G28" s="482"/>
      <c r="H28" s="482"/>
      <c r="I28" s="482"/>
      <c r="J28" s="482"/>
    </row>
    <row r="29" spans="5:10" ht="15">
      <c r="E29" s="482"/>
      <c r="F29" s="482"/>
      <c r="G29" s="482"/>
      <c r="H29" s="482"/>
      <c r="I29" s="482"/>
      <c r="J29" s="482"/>
    </row>
    <row r="30" spans="5:10" ht="15">
      <c r="E30" s="482"/>
      <c r="F30" s="482"/>
      <c r="G30" s="482"/>
      <c r="H30" s="482"/>
      <c r="I30" s="482"/>
      <c r="J30" s="482"/>
    </row>
    <row r="31" spans="5:10" ht="15">
      <c r="E31" s="482"/>
      <c r="F31" s="482"/>
      <c r="G31" s="482"/>
      <c r="H31" s="482"/>
      <c r="I31" s="482"/>
      <c r="J31" s="482"/>
    </row>
    <row r="32" spans="5:10" ht="15">
      <c r="E32" s="482"/>
      <c r="F32" s="482"/>
      <c r="G32" s="482"/>
      <c r="H32" s="482"/>
      <c r="I32" s="482"/>
      <c r="J32" s="482"/>
    </row>
    <row r="33" spans="5:10" ht="15">
      <c r="E33" s="482"/>
      <c r="F33" s="482"/>
      <c r="G33" s="482"/>
      <c r="H33" s="482"/>
      <c r="I33" s="482"/>
      <c r="J33" s="482"/>
    </row>
    <row r="34" spans="5:10" ht="15">
      <c r="E34" s="482"/>
      <c r="F34" s="482"/>
      <c r="G34" s="482"/>
      <c r="H34" s="482"/>
      <c r="I34" s="482"/>
      <c r="J34" s="482"/>
    </row>
    <row r="35" spans="5:10" ht="15">
      <c r="E35" s="482"/>
      <c r="F35" s="482"/>
      <c r="G35" s="482"/>
      <c r="H35" s="482"/>
      <c r="I35" s="482"/>
      <c r="J35" s="482"/>
    </row>
    <row r="36" spans="5:10" ht="15">
      <c r="E36" s="482"/>
      <c r="F36" s="482"/>
      <c r="G36" s="482"/>
      <c r="H36" s="482"/>
      <c r="I36" s="482"/>
      <c r="J36" s="482"/>
    </row>
    <row r="37" spans="5:10" ht="15">
      <c r="E37" s="482"/>
      <c r="F37" s="482"/>
      <c r="G37" s="482"/>
      <c r="H37" s="482"/>
      <c r="I37" s="482"/>
      <c r="J37" s="482"/>
    </row>
    <row r="38" spans="5:10" ht="15">
      <c r="E38" s="482"/>
      <c r="F38" s="482"/>
      <c r="G38" s="482"/>
      <c r="H38" s="482"/>
      <c r="I38" s="482"/>
      <c r="J38" s="482"/>
    </row>
    <row r="39" spans="5:10" ht="15">
      <c r="E39" s="482"/>
      <c r="F39" s="482"/>
      <c r="G39" s="482"/>
      <c r="H39" s="482"/>
      <c r="I39" s="482"/>
      <c r="J39" s="482"/>
    </row>
    <row r="40" spans="5:10" ht="15">
      <c r="E40" s="482"/>
      <c r="F40" s="482"/>
      <c r="G40" s="482"/>
      <c r="H40" s="482"/>
      <c r="I40" s="482"/>
      <c r="J40" s="482"/>
    </row>
    <row r="41" spans="5:10" ht="15">
      <c r="E41" s="482"/>
      <c r="F41" s="482"/>
      <c r="G41" s="482"/>
      <c r="H41" s="482"/>
      <c r="I41" s="482"/>
      <c r="J41" s="482"/>
    </row>
    <row r="42" spans="5:10" ht="15">
      <c r="E42" s="482"/>
      <c r="F42" s="482"/>
      <c r="G42" s="482"/>
      <c r="H42" s="482"/>
      <c r="I42" s="482"/>
      <c r="J42" s="482"/>
    </row>
    <row r="43" spans="5:10" ht="15">
      <c r="E43" s="482"/>
      <c r="F43" s="482"/>
      <c r="G43" s="482"/>
      <c r="H43" s="482"/>
      <c r="I43" s="482"/>
      <c r="J43" s="482"/>
    </row>
  </sheetData>
  <sheetProtection password="C1E7" sheet="1" objects="1" scenarios="1"/>
  <mergeCells count="3">
    <mergeCell ref="B11:E11"/>
    <mergeCell ref="F11:I11"/>
    <mergeCell ref="J11:M11"/>
  </mergeCells>
  <printOptions/>
  <pageMargins left="0.75" right="0.75" top="1" bottom="1" header="0.5" footer="0.5"/>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8:F27"/>
  <sheetViews>
    <sheetView zoomScale="75" zoomScaleNormal="75" workbookViewId="0" topLeftCell="A1">
      <selection activeCell="F21" sqref="F21"/>
    </sheetView>
  </sheetViews>
  <sheetFormatPr defaultColWidth="9.140625" defaultRowHeight="12.75"/>
  <cols>
    <col min="1" max="1" width="23.00390625" style="476" customWidth="1"/>
    <col min="2" max="7" width="7.7109375" style="476" customWidth="1"/>
    <col min="8" max="8" width="10.140625" style="476" customWidth="1"/>
    <col min="9" max="16384" width="11.421875" style="476" customWidth="1"/>
  </cols>
  <sheetData>
    <row r="1" ht="15"/>
    <row r="2" ht="15"/>
    <row r="3" ht="15"/>
    <row r="4" ht="15"/>
    <row r="8" spans="1:4" ht="15.75">
      <c r="A8" s="477" t="s">
        <v>207</v>
      </c>
      <c r="B8" s="477"/>
      <c r="C8" s="477"/>
      <c r="D8" s="477"/>
    </row>
    <row r="9" s="477" customFormat="1" ht="15.75">
      <c r="A9" s="477" t="s">
        <v>208</v>
      </c>
    </row>
    <row r="10" s="478" customFormat="1" ht="15">
      <c r="A10" s="490" t="s">
        <v>209</v>
      </c>
    </row>
    <row r="11" spans="2:6" s="503" customFormat="1" ht="15.75">
      <c r="B11" s="503" t="s">
        <v>160</v>
      </c>
      <c r="C11" s="503" t="s">
        <v>161</v>
      </c>
      <c r="D11" s="503" t="s">
        <v>162</v>
      </c>
      <c r="E11" s="503" t="s">
        <v>163</v>
      </c>
      <c r="F11" s="503">
        <v>2003</v>
      </c>
    </row>
    <row r="12" s="480" customFormat="1" ht="15" hidden="1"/>
    <row r="13" s="480" customFormat="1" ht="15" hidden="1"/>
    <row r="14" s="481" customFormat="1" ht="15" hidden="1"/>
    <row r="15" spans="1:6" s="482" customFormat="1" ht="15">
      <c r="A15" s="482" t="s">
        <v>210</v>
      </c>
      <c r="B15" s="512">
        <v>1.86</v>
      </c>
      <c r="C15" s="512">
        <v>2.83</v>
      </c>
      <c r="D15" s="512">
        <v>3.64</v>
      </c>
      <c r="E15" s="512">
        <v>3.27</v>
      </c>
      <c r="F15" s="513">
        <v>4.03</v>
      </c>
    </row>
    <row r="16" spans="1:6" s="482" customFormat="1" ht="15" hidden="1">
      <c r="A16" s="480"/>
      <c r="B16" s="492"/>
      <c r="C16" s="492"/>
      <c r="D16" s="492"/>
      <c r="E16" s="492"/>
      <c r="F16" s="514"/>
    </row>
    <row r="17" spans="1:6" s="483" customFormat="1" ht="14.25">
      <c r="A17" s="494" t="s">
        <v>211</v>
      </c>
      <c r="B17" s="495"/>
      <c r="C17" s="495"/>
      <c r="D17" s="495"/>
      <c r="E17" s="495"/>
      <c r="F17" s="515"/>
    </row>
    <row r="18" spans="1:6" s="482" customFormat="1" ht="15">
      <c r="A18" s="482" t="s">
        <v>212</v>
      </c>
      <c r="B18" s="512">
        <v>2.22</v>
      </c>
      <c r="C18" s="512">
        <v>3.9</v>
      </c>
      <c r="D18" s="512">
        <v>4.35</v>
      </c>
      <c r="E18" s="512">
        <v>3.07</v>
      </c>
      <c r="F18" s="513">
        <v>5.09</v>
      </c>
    </row>
    <row r="19" spans="1:6" s="482" customFormat="1" ht="15" hidden="1">
      <c r="A19" s="480"/>
      <c r="B19" s="492"/>
      <c r="C19" s="492"/>
      <c r="D19" s="492"/>
      <c r="E19" s="492"/>
      <c r="F19" s="514"/>
    </row>
    <row r="20" spans="1:6" s="483" customFormat="1" ht="14.25">
      <c r="A20" s="494" t="s">
        <v>213</v>
      </c>
      <c r="B20" s="495"/>
      <c r="C20" s="495"/>
      <c r="D20" s="495"/>
      <c r="E20" s="495"/>
      <c r="F20" s="515"/>
    </row>
    <row r="21" spans="1:6" s="482" customFormat="1" ht="15">
      <c r="A21" s="482" t="s">
        <v>214</v>
      </c>
      <c r="B21" s="512">
        <v>17.95</v>
      </c>
      <c r="C21" s="512">
        <v>28.4725</v>
      </c>
      <c r="D21" s="512">
        <v>24.4263671875</v>
      </c>
      <c r="E21" s="512">
        <v>25.002364341085272</v>
      </c>
      <c r="F21" s="513">
        <v>28.6621875</v>
      </c>
    </row>
    <row r="22" spans="1:6" s="482" customFormat="1" ht="15" hidden="1">
      <c r="A22" s="480"/>
      <c r="B22" s="492"/>
      <c r="C22" s="492"/>
      <c r="D22" s="492"/>
      <c r="E22" s="492"/>
      <c r="F22" s="514"/>
    </row>
    <row r="23" spans="1:6" s="484" customFormat="1" ht="14.25">
      <c r="A23" s="498" t="s">
        <v>215</v>
      </c>
      <c r="B23" s="502"/>
      <c r="C23" s="502"/>
      <c r="D23" s="502"/>
      <c r="E23" s="502"/>
      <c r="F23" s="516"/>
    </row>
    <row r="26" ht="15">
      <c r="A26" s="70" t="s">
        <v>216</v>
      </c>
    </row>
    <row r="27" ht="15">
      <c r="A27" s="70" t="s">
        <v>217</v>
      </c>
    </row>
  </sheetData>
  <sheetProtection password="C1E7" sheet="1" objects="1" scenarios="1"/>
  <printOptions/>
  <pageMargins left="0.75" right="0.75" top="1" bottom="1" header="0.5" footer="0.5"/>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8:O31"/>
  <sheetViews>
    <sheetView zoomScale="75" zoomScaleNormal="75" workbookViewId="0" topLeftCell="A1">
      <selection activeCell="N24" sqref="N24"/>
    </sheetView>
  </sheetViews>
  <sheetFormatPr defaultColWidth="9.140625" defaultRowHeight="12.75"/>
  <cols>
    <col min="1" max="1" width="18.00390625" style="476" customWidth="1"/>
    <col min="2" max="15" width="7.7109375" style="476" customWidth="1"/>
    <col min="16" max="16384" width="11.421875" style="476" customWidth="1"/>
  </cols>
  <sheetData>
    <row r="1" ht="15"/>
    <row r="2" ht="15"/>
    <row r="3" ht="15"/>
    <row r="4" ht="15"/>
    <row r="8" spans="1:4" ht="15.75">
      <c r="A8" s="477" t="s">
        <v>219</v>
      </c>
      <c r="B8" s="477"/>
      <c r="C8" s="477"/>
      <c r="D8" s="477"/>
    </row>
    <row r="9" s="477" customFormat="1" ht="15.75">
      <c r="A9" s="477" t="s">
        <v>220</v>
      </c>
    </row>
    <row r="10" s="478" customFormat="1" ht="15">
      <c r="A10" s="490" t="s">
        <v>221</v>
      </c>
    </row>
    <row r="11" spans="2:14" s="503" customFormat="1" ht="15.75">
      <c r="B11" s="503" t="s">
        <v>222</v>
      </c>
      <c r="C11" s="503" t="s">
        <v>223</v>
      </c>
      <c r="D11" s="503" t="s">
        <v>224</v>
      </c>
      <c r="E11" s="503" t="s">
        <v>225</v>
      </c>
      <c r="F11" s="503" t="s">
        <v>155</v>
      </c>
      <c r="G11" s="503" t="s">
        <v>156</v>
      </c>
      <c r="H11" s="503" t="s">
        <v>157</v>
      </c>
      <c r="I11" s="503" t="s">
        <v>158</v>
      </c>
      <c r="J11" s="503" t="s">
        <v>159</v>
      </c>
      <c r="K11" s="503" t="s">
        <v>160</v>
      </c>
      <c r="L11" s="503" t="s">
        <v>161</v>
      </c>
      <c r="M11" s="503" t="s">
        <v>162</v>
      </c>
      <c r="N11" s="503" t="s">
        <v>163</v>
      </c>
    </row>
    <row r="12" spans="2:3" s="480" customFormat="1" ht="15" hidden="1">
      <c r="B12" s="534"/>
      <c r="C12" s="534"/>
    </row>
    <row r="13" spans="2:3" s="480" customFormat="1" ht="15" hidden="1">
      <c r="B13" s="534"/>
      <c r="C13" s="534"/>
    </row>
    <row r="14" spans="2:3" s="481" customFormat="1" ht="15" hidden="1">
      <c r="B14" s="534"/>
      <c r="C14" s="535"/>
    </row>
    <row r="15" spans="1:15" s="482" customFormat="1" ht="15">
      <c r="A15" s="482" t="s">
        <v>164</v>
      </c>
      <c r="B15" s="536">
        <v>463.74384000000003</v>
      </c>
      <c r="C15" s="492">
        <v>451.47186999999997</v>
      </c>
      <c r="D15" s="492">
        <v>458.74015999999995</v>
      </c>
      <c r="E15" s="492">
        <v>449.45787</v>
      </c>
      <c r="F15" s="492">
        <v>457.87449</v>
      </c>
      <c r="G15" s="492">
        <v>475.77921000000003</v>
      </c>
      <c r="H15" s="492">
        <v>484.8652</v>
      </c>
      <c r="I15" s="492">
        <v>444.47141</v>
      </c>
      <c r="J15" s="492">
        <v>440.96567</v>
      </c>
      <c r="K15" s="492">
        <v>390.05495</v>
      </c>
      <c r="L15" s="492">
        <v>384.91612</v>
      </c>
      <c r="M15" s="492">
        <v>378.09696</v>
      </c>
      <c r="N15" s="492">
        <v>381.69946000000004</v>
      </c>
      <c r="O15" s="514"/>
    </row>
    <row r="16" spans="1:15" s="482" customFormat="1" ht="15" hidden="1">
      <c r="A16" s="480"/>
      <c r="B16" s="537"/>
      <c r="C16" s="492"/>
      <c r="D16" s="492"/>
      <c r="E16" s="492"/>
      <c r="F16" s="492"/>
      <c r="G16" s="492"/>
      <c r="H16" s="492"/>
      <c r="I16" s="492"/>
      <c r="J16" s="492"/>
      <c r="K16" s="492"/>
      <c r="L16" s="492"/>
      <c r="M16" s="492"/>
      <c r="N16" s="492"/>
      <c r="O16" s="514"/>
    </row>
    <row r="17" spans="1:15" s="483" customFormat="1" ht="14.25">
      <c r="A17" s="494" t="s">
        <v>792</v>
      </c>
      <c r="B17" s="538"/>
      <c r="C17" s="495"/>
      <c r="D17" s="495"/>
      <c r="E17" s="495"/>
      <c r="F17" s="495"/>
      <c r="G17" s="495"/>
      <c r="H17" s="495"/>
      <c r="I17" s="495"/>
      <c r="J17" s="495"/>
      <c r="K17" s="495"/>
      <c r="L17" s="495"/>
      <c r="M17" s="495"/>
      <c r="N17" s="495"/>
      <c r="O17" s="515"/>
    </row>
    <row r="18" spans="1:15" s="482" customFormat="1" ht="15">
      <c r="A18" s="482" t="s">
        <v>365</v>
      </c>
      <c r="B18" s="536">
        <v>502.37422999999995</v>
      </c>
      <c r="C18" s="492">
        <v>508.25423</v>
      </c>
      <c r="D18" s="492">
        <v>510.14278</v>
      </c>
      <c r="E18" s="492">
        <v>497.55897999999996</v>
      </c>
      <c r="F18" s="492">
        <v>509.80947</v>
      </c>
      <c r="G18" s="492">
        <v>520.17817</v>
      </c>
      <c r="H18" s="492">
        <v>543.59703</v>
      </c>
      <c r="I18" s="492">
        <v>566.2349</v>
      </c>
      <c r="J18" s="492">
        <v>561.06087</v>
      </c>
      <c r="K18" s="492">
        <v>573.4543000000001</v>
      </c>
      <c r="L18" s="492">
        <v>596.4323</v>
      </c>
      <c r="M18" s="492">
        <v>594.21154</v>
      </c>
      <c r="N18" s="492">
        <v>603.12335</v>
      </c>
      <c r="O18" s="514"/>
    </row>
    <row r="19" spans="1:15" s="482" customFormat="1" ht="15" hidden="1">
      <c r="A19" s="480"/>
      <c r="B19" s="539"/>
      <c r="C19" s="492"/>
      <c r="D19" s="492"/>
      <c r="E19" s="492"/>
      <c r="F19" s="492"/>
      <c r="G19" s="492"/>
      <c r="H19" s="492"/>
      <c r="I19" s="492"/>
      <c r="J19" s="492"/>
      <c r="K19" s="492"/>
      <c r="L19" s="492"/>
      <c r="M19" s="492"/>
      <c r="N19" s="492"/>
      <c r="O19" s="514"/>
    </row>
    <row r="20" spans="1:15" s="483" customFormat="1" ht="14.25">
      <c r="A20" s="494" t="s">
        <v>401</v>
      </c>
      <c r="B20" s="540"/>
      <c r="C20" s="495"/>
      <c r="D20" s="495"/>
      <c r="E20" s="495"/>
      <c r="F20" s="495"/>
      <c r="G20" s="495"/>
      <c r="H20" s="495"/>
      <c r="I20" s="495"/>
      <c r="J20" s="495"/>
      <c r="K20" s="495"/>
      <c r="L20" s="495"/>
      <c r="M20" s="495"/>
      <c r="N20" s="495"/>
      <c r="O20" s="515"/>
    </row>
    <row r="21" spans="1:15" s="482" customFormat="1" ht="15">
      <c r="A21" s="482" t="s">
        <v>768</v>
      </c>
      <c r="B21" s="536">
        <v>538.24051</v>
      </c>
      <c r="C21" s="492">
        <v>520.33688</v>
      </c>
      <c r="D21" s="492">
        <v>430.73653</v>
      </c>
      <c r="E21" s="492">
        <v>433.04149</v>
      </c>
      <c r="F21" s="492">
        <v>429.51774</v>
      </c>
      <c r="G21" s="492">
        <v>459.16598</v>
      </c>
      <c r="H21" s="492">
        <v>466.84434000000005</v>
      </c>
      <c r="I21" s="492">
        <v>480.49854</v>
      </c>
      <c r="J21" s="492">
        <v>478.51358</v>
      </c>
      <c r="K21" s="492">
        <v>483.79884999999996</v>
      </c>
      <c r="L21" s="492">
        <v>527.51663</v>
      </c>
      <c r="M21" s="492">
        <v>505.39691999999997</v>
      </c>
      <c r="N21" s="492">
        <v>515.10333</v>
      </c>
      <c r="O21" s="514"/>
    </row>
    <row r="22" spans="1:15" s="482" customFormat="1" ht="15" hidden="1">
      <c r="A22" s="480"/>
      <c r="B22" s="539"/>
      <c r="C22" s="492"/>
      <c r="D22" s="492"/>
      <c r="E22" s="492"/>
      <c r="F22" s="492"/>
      <c r="G22" s="492"/>
      <c r="H22" s="492"/>
      <c r="I22" s="492"/>
      <c r="J22" s="492"/>
      <c r="K22" s="492"/>
      <c r="L22" s="492"/>
      <c r="M22" s="492"/>
      <c r="N22" s="492"/>
      <c r="O22" s="514"/>
    </row>
    <row r="23" spans="1:15" s="483" customFormat="1" ht="14.25">
      <c r="A23" s="494" t="s">
        <v>226</v>
      </c>
      <c r="B23" s="540"/>
      <c r="C23" s="495"/>
      <c r="D23" s="495"/>
      <c r="E23" s="495"/>
      <c r="F23" s="495"/>
      <c r="G23" s="495"/>
      <c r="H23" s="495"/>
      <c r="I23" s="495"/>
      <c r="J23" s="495"/>
      <c r="K23" s="495"/>
      <c r="L23" s="495"/>
      <c r="M23" s="495"/>
      <c r="N23" s="495"/>
      <c r="O23" s="515"/>
    </row>
    <row r="24" spans="1:15" s="482" customFormat="1" ht="15">
      <c r="A24" s="482" t="s">
        <v>769</v>
      </c>
      <c r="B24" s="536">
        <v>383.23444</v>
      </c>
      <c r="C24" s="492">
        <v>392.16244</v>
      </c>
      <c r="D24" s="492">
        <v>386.28251</v>
      </c>
      <c r="E24" s="492">
        <v>385.83732000000003</v>
      </c>
      <c r="F24" s="492">
        <v>391.95562</v>
      </c>
      <c r="G24" s="492">
        <v>403.41356</v>
      </c>
      <c r="H24" s="492">
        <v>412.30454</v>
      </c>
      <c r="I24" s="492">
        <v>422.06991999999997</v>
      </c>
      <c r="J24" s="492">
        <v>425.01701</v>
      </c>
      <c r="K24" s="492">
        <v>436.86165</v>
      </c>
      <c r="L24" s="492">
        <v>459.56086</v>
      </c>
      <c r="M24" s="492">
        <v>459.78735</v>
      </c>
      <c r="N24" s="492">
        <v>473.49061</v>
      </c>
      <c r="O24" s="514"/>
    </row>
    <row r="25" spans="1:15" s="482" customFormat="1" ht="15" hidden="1">
      <c r="A25" s="480"/>
      <c r="B25" s="541"/>
      <c r="C25" s="542"/>
      <c r="D25" s="542"/>
      <c r="E25" s="542"/>
      <c r="F25" s="542"/>
      <c r="G25" s="542"/>
      <c r="H25" s="542"/>
      <c r="I25" s="542"/>
      <c r="J25" s="542"/>
      <c r="K25" s="542"/>
      <c r="L25" s="542"/>
      <c r="M25" s="542"/>
      <c r="N25" s="542"/>
      <c r="O25" s="514"/>
    </row>
    <row r="26" spans="1:15" s="482" customFormat="1" ht="15" hidden="1">
      <c r="A26" s="480"/>
      <c r="B26" s="541"/>
      <c r="C26" s="542"/>
      <c r="D26" s="542"/>
      <c r="E26" s="542"/>
      <c r="F26" s="542"/>
      <c r="G26" s="542"/>
      <c r="H26" s="542"/>
      <c r="I26" s="542"/>
      <c r="J26" s="542"/>
      <c r="K26" s="542"/>
      <c r="L26" s="542"/>
      <c r="M26" s="542"/>
      <c r="N26" s="542"/>
      <c r="O26" s="514"/>
    </row>
    <row r="27" spans="1:15" s="484" customFormat="1" ht="14.25">
      <c r="A27" s="498" t="s">
        <v>13</v>
      </c>
      <c r="B27" s="526"/>
      <c r="C27" s="527"/>
      <c r="D27" s="527"/>
      <c r="E27" s="527"/>
      <c r="F27" s="527"/>
      <c r="G27" s="527"/>
      <c r="H27" s="527"/>
      <c r="I27" s="527"/>
      <c r="J27" s="527"/>
      <c r="K27" s="527"/>
      <c r="L27" s="527"/>
      <c r="M27" s="527"/>
      <c r="N27" s="527"/>
      <c r="O27" s="516"/>
    </row>
    <row r="30" ht="15">
      <c r="A30" s="70" t="s">
        <v>227</v>
      </c>
    </row>
    <row r="31" ht="15">
      <c r="A31" s="70" t="s">
        <v>228</v>
      </c>
    </row>
  </sheetData>
  <sheetProtection password="C1E7" sheet="1" objects="1" scenarios="1"/>
  <printOptions/>
  <pageMargins left="0.75" right="0.75" top="1" bottom="1" header="0.5" footer="0.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8:AC41"/>
  <sheetViews>
    <sheetView zoomScale="75" zoomScaleNormal="75" workbookViewId="0" topLeftCell="A1">
      <selection activeCell="N36" sqref="N36"/>
    </sheetView>
  </sheetViews>
  <sheetFormatPr defaultColWidth="9.140625" defaultRowHeight="12.75"/>
  <cols>
    <col min="1" max="1" width="23.7109375" style="476" customWidth="1"/>
    <col min="2" max="15" width="7.7109375" style="476" customWidth="1"/>
    <col min="16" max="16384" width="11.421875" style="476" customWidth="1"/>
  </cols>
  <sheetData>
    <row r="1" ht="15"/>
    <row r="2" ht="15"/>
    <row r="3" ht="15"/>
    <row r="4" ht="15"/>
    <row r="8" spans="1:4" ht="15.75">
      <c r="A8" s="477" t="s">
        <v>229</v>
      </c>
      <c r="B8" s="477"/>
      <c r="C8" s="477"/>
      <c r="D8" s="477"/>
    </row>
    <row r="9" s="477" customFormat="1" ht="15.75">
      <c r="A9" s="477" t="s">
        <v>230</v>
      </c>
    </row>
    <row r="10" s="478" customFormat="1" ht="15">
      <c r="A10" s="490" t="s">
        <v>231</v>
      </c>
    </row>
    <row r="11" spans="2:14" s="503" customFormat="1" ht="15.75">
      <c r="B11" s="503" t="s">
        <v>222</v>
      </c>
      <c r="C11" s="503" t="s">
        <v>223</v>
      </c>
      <c r="D11" s="503" t="s">
        <v>224</v>
      </c>
      <c r="E11" s="503" t="s">
        <v>225</v>
      </c>
      <c r="F11" s="503" t="s">
        <v>155</v>
      </c>
      <c r="G11" s="503" t="s">
        <v>156</v>
      </c>
      <c r="H11" s="503" t="s">
        <v>157</v>
      </c>
      <c r="I11" s="503" t="s">
        <v>158</v>
      </c>
      <c r="J11" s="503" t="s">
        <v>159</v>
      </c>
      <c r="K11" s="503" t="s">
        <v>160</v>
      </c>
      <c r="L11" s="503" t="s">
        <v>161</v>
      </c>
      <c r="M11" s="503" t="s">
        <v>162</v>
      </c>
      <c r="N11" s="503" t="s">
        <v>163</v>
      </c>
    </row>
    <row r="12" spans="2:3" s="480" customFormat="1" ht="15" hidden="1">
      <c r="B12" s="534"/>
      <c r="C12" s="534"/>
    </row>
    <row r="13" spans="2:3" s="480" customFormat="1" ht="15" hidden="1">
      <c r="B13" s="534"/>
      <c r="C13" s="534"/>
    </row>
    <row r="14" spans="2:3" s="481" customFormat="1" ht="15" hidden="1">
      <c r="B14" s="534"/>
      <c r="C14" s="535"/>
    </row>
    <row r="15" spans="1:15" s="482" customFormat="1" ht="15">
      <c r="A15" s="482" t="s">
        <v>232</v>
      </c>
      <c r="B15" s="536">
        <v>989.8492600000001</v>
      </c>
      <c r="C15" s="492">
        <v>989.84721</v>
      </c>
      <c r="D15" s="492">
        <v>1018.48242</v>
      </c>
      <c r="E15" s="492">
        <v>1038.4580700000001</v>
      </c>
      <c r="F15" s="492">
        <v>1070.63095</v>
      </c>
      <c r="G15" s="492">
        <v>1096.01683</v>
      </c>
      <c r="H15" s="492">
        <v>1126.9192999999998</v>
      </c>
      <c r="I15" s="492">
        <v>1146.5970799999998</v>
      </c>
      <c r="J15" s="492">
        <v>1168.40265</v>
      </c>
      <c r="K15" s="492">
        <v>1201.64777</v>
      </c>
      <c r="L15" s="492">
        <v>1218.50482</v>
      </c>
      <c r="M15" s="492">
        <v>1220.05939</v>
      </c>
      <c r="N15" s="492">
        <v>1239.35606</v>
      </c>
      <c r="O15" s="514"/>
    </row>
    <row r="16" spans="1:15" s="482" customFormat="1" ht="15" hidden="1">
      <c r="A16" s="480"/>
      <c r="B16" s="537"/>
      <c r="C16" s="492"/>
      <c r="D16" s="492"/>
      <c r="E16" s="492"/>
      <c r="F16" s="492"/>
      <c r="G16" s="492"/>
      <c r="H16" s="492"/>
      <c r="I16" s="492"/>
      <c r="J16" s="492"/>
      <c r="K16" s="492"/>
      <c r="L16" s="492"/>
      <c r="M16" s="492"/>
      <c r="N16" s="492"/>
      <c r="O16" s="514"/>
    </row>
    <row r="17" spans="1:15" s="483" customFormat="1" ht="14.25">
      <c r="A17" s="494" t="s">
        <v>232</v>
      </c>
      <c r="B17" s="538"/>
      <c r="C17" s="495"/>
      <c r="D17" s="495"/>
      <c r="E17" s="495"/>
      <c r="F17" s="495"/>
      <c r="G17" s="495"/>
      <c r="H17" s="495"/>
      <c r="I17" s="495"/>
      <c r="J17" s="495"/>
      <c r="K17" s="495"/>
      <c r="L17" s="495"/>
      <c r="M17" s="495"/>
      <c r="N17" s="495"/>
      <c r="O17" s="515"/>
    </row>
    <row r="18" spans="1:15" s="482" customFormat="1" ht="15">
      <c r="A18" s="482" t="s">
        <v>233</v>
      </c>
      <c r="B18" s="536">
        <v>139.87217</v>
      </c>
      <c r="C18" s="492">
        <v>164.70107000000002</v>
      </c>
      <c r="D18" s="492">
        <v>156.20358</v>
      </c>
      <c r="E18" s="492">
        <v>130.56123000000002</v>
      </c>
      <c r="F18" s="492">
        <v>112.58769000000001</v>
      </c>
      <c r="G18" s="492">
        <v>105.94428000000002</v>
      </c>
      <c r="H18" s="492">
        <v>102.32414000000001</v>
      </c>
      <c r="I18" s="492">
        <v>97.29963999999998</v>
      </c>
      <c r="J18" s="492">
        <v>107.57207000000002</v>
      </c>
      <c r="K18" s="492">
        <v>105.71287</v>
      </c>
      <c r="L18" s="492">
        <v>101.62872000000002</v>
      </c>
      <c r="M18" s="492">
        <v>105.42863999999999</v>
      </c>
      <c r="N18" s="492">
        <v>108.44878999999999</v>
      </c>
      <c r="O18" s="514"/>
    </row>
    <row r="19" spans="1:15" s="482" customFormat="1" ht="15" hidden="1">
      <c r="A19" s="480"/>
      <c r="B19" s="539"/>
      <c r="C19" s="492"/>
      <c r="D19" s="492"/>
      <c r="E19" s="492"/>
      <c r="F19" s="492"/>
      <c r="G19" s="492"/>
      <c r="H19" s="492"/>
      <c r="I19" s="492"/>
      <c r="J19" s="492"/>
      <c r="K19" s="492"/>
      <c r="L19" s="492"/>
      <c r="M19" s="492"/>
      <c r="N19" s="492"/>
      <c r="O19" s="514"/>
    </row>
    <row r="20" spans="1:15" s="483" customFormat="1" ht="14.25">
      <c r="A20" s="494" t="s">
        <v>234</v>
      </c>
      <c r="B20" s="540"/>
      <c r="C20" s="495"/>
      <c r="D20" s="495"/>
      <c r="E20" s="495"/>
      <c r="F20" s="495"/>
      <c r="G20" s="495"/>
      <c r="H20" s="495"/>
      <c r="I20" s="495"/>
      <c r="J20" s="495"/>
      <c r="K20" s="495"/>
      <c r="L20" s="495"/>
      <c r="M20" s="495"/>
      <c r="N20" s="495"/>
      <c r="O20" s="515"/>
    </row>
    <row r="21" spans="1:15" s="482" customFormat="1" ht="15">
      <c r="A21" s="482" t="s">
        <v>177</v>
      </c>
      <c r="B21" s="536">
        <v>40.03379999999999</v>
      </c>
      <c r="C21" s="492">
        <v>41.116409999999995</v>
      </c>
      <c r="D21" s="492">
        <v>41.14237</v>
      </c>
      <c r="E21" s="492">
        <v>41.20924</v>
      </c>
      <c r="F21" s="492">
        <v>42.02349</v>
      </c>
      <c r="G21" s="492">
        <v>44.73349</v>
      </c>
      <c r="H21" s="492">
        <v>46.33838</v>
      </c>
      <c r="I21" s="492">
        <v>48.03442</v>
      </c>
      <c r="J21" s="492">
        <v>49.038560000000004</v>
      </c>
      <c r="K21" s="492">
        <v>52.006730000000005</v>
      </c>
      <c r="L21" s="492">
        <v>54.060379999999995</v>
      </c>
      <c r="M21" s="492">
        <v>56.93094</v>
      </c>
      <c r="N21" s="492">
        <v>58.78422</v>
      </c>
      <c r="O21" s="514"/>
    </row>
    <row r="22" spans="1:15" s="483" customFormat="1" ht="14.25">
      <c r="A22" s="494" t="s">
        <v>184</v>
      </c>
      <c r="B22" s="540"/>
      <c r="C22" s="495"/>
      <c r="D22" s="495"/>
      <c r="E22" s="495"/>
      <c r="F22" s="495"/>
      <c r="G22" s="495"/>
      <c r="H22" s="495"/>
      <c r="I22" s="495"/>
      <c r="J22" s="495"/>
      <c r="K22" s="495"/>
      <c r="L22" s="495"/>
      <c r="M22" s="495"/>
      <c r="N22" s="495"/>
      <c r="O22" s="515"/>
    </row>
    <row r="23" spans="1:15" s="482" customFormat="1" ht="15">
      <c r="A23" s="482" t="s">
        <v>173</v>
      </c>
      <c r="B23" s="536">
        <v>70.95033000000001</v>
      </c>
      <c r="C23" s="492">
        <v>73.28502</v>
      </c>
      <c r="D23" s="492">
        <v>75.16909</v>
      </c>
      <c r="E23" s="492">
        <v>79.26226</v>
      </c>
      <c r="F23" s="492">
        <v>82.86764</v>
      </c>
      <c r="G23" s="492">
        <v>90.34468000000001</v>
      </c>
      <c r="H23" s="492">
        <v>96.5535</v>
      </c>
      <c r="I23" s="492">
        <v>100.30427</v>
      </c>
      <c r="J23" s="492">
        <v>105.02212</v>
      </c>
      <c r="K23" s="492">
        <v>103.44064999999999</v>
      </c>
      <c r="L23" s="492">
        <v>104.14292999999999</v>
      </c>
      <c r="M23" s="492">
        <v>103.64412</v>
      </c>
      <c r="N23" s="492">
        <v>103.36927999999999</v>
      </c>
      <c r="O23" s="514"/>
    </row>
    <row r="24" spans="1:15" s="482" customFormat="1" ht="15" hidden="1">
      <c r="A24" s="480"/>
      <c r="B24" s="539"/>
      <c r="C24" s="492"/>
      <c r="D24" s="492"/>
      <c r="E24" s="492"/>
      <c r="F24" s="492"/>
      <c r="G24" s="492"/>
      <c r="H24" s="492"/>
      <c r="I24" s="492"/>
      <c r="J24" s="492"/>
      <c r="K24" s="492"/>
      <c r="L24" s="492"/>
      <c r="M24" s="492"/>
      <c r="N24" s="492"/>
      <c r="O24" s="514"/>
    </row>
    <row r="25" spans="1:15" s="483" customFormat="1" ht="14.25">
      <c r="A25" s="494" t="s">
        <v>181</v>
      </c>
      <c r="B25" s="540"/>
      <c r="C25" s="495"/>
      <c r="D25" s="495"/>
      <c r="E25" s="495"/>
      <c r="F25" s="495"/>
      <c r="G25" s="495"/>
      <c r="H25" s="495"/>
      <c r="I25" s="495"/>
      <c r="J25" s="495"/>
      <c r="K25" s="495"/>
      <c r="L25" s="495"/>
      <c r="M25" s="495"/>
      <c r="N25" s="495"/>
      <c r="O25" s="515"/>
    </row>
    <row r="26" spans="1:15" s="482" customFormat="1" ht="15">
      <c r="A26" s="482" t="s">
        <v>235</v>
      </c>
      <c r="B26" s="536">
        <v>80.86378</v>
      </c>
      <c r="C26" s="492">
        <v>83.89893000000001</v>
      </c>
      <c r="D26" s="492">
        <v>89.82399000000001</v>
      </c>
      <c r="E26" s="492">
        <v>96.87003999999999</v>
      </c>
      <c r="F26" s="492">
        <v>107.34574</v>
      </c>
      <c r="G26" s="492">
        <v>117.42573</v>
      </c>
      <c r="H26" s="492">
        <v>117.22738</v>
      </c>
      <c r="I26" s="492">
        <v>122.42554000000001</v>
      </c>
      <c r="J26" s="492">
        <v>122.56502</v>
      </c>
      <c r="K26" s="492">
        <v>127.33986999999999</v>
      </c>
      <c r="L26" s="492">
        <v>131.44432999999998</v>
      </c>
      <c r="M26" s="492">
        <v>134.98674999999997</v>
      </c>
      <c r="N26" s="492">
        <v>139.40918999999997</v>
      </c>
      <c r="O26" s="514"/>
    </row>
    <row r="27" spans="1:15" s="482" customFormat="1" ht="15" hidden="1">
      <c r="A27" s="480"/>
      <c r="B27" s="539"/>
      <c r="C27" s="492"/>
      <c r="D27" s="492"/>
      <c r="E27" s="492"/>
      <c r="F27" s="492"/>
      <c r="G27" s="492"/>
      <c r="H27" s="492"/>
      <c r="I27" s="492"/>
      <c r="J27" s="492"/>
      <c r="K27" s="492"/>
      <c r="L27" s="492"/>
      <c r="M27" s="492"/>
      <c r="N27" s="492"/>
      <c r="O27" s="514"/>
    </row>
    <row r="28" spans="1:15" s="482" customFormat="1" ht="15" hidden="1">
      <c r="A28" s="480"/>
      <c r="B28" s="539"/>
      <c r="C28" s="492"/>
      <c r="D28" s="492"/>
      <c r="E28" s="492"/>
      <c r="F28" s="492"/>
      <c r="G28" s="492"/>
      <c r="H28" s="492"/>
      <c r="I28" s="492"/>
      <c r="J28" s="492"/>
      <c r="K28" s="492"/>
      <c r="L28" s="492"/>
      <c r="M28" s="492"/>
      <c r="N28" s="492"/>
      <c r="O28" s="514"/>
    </row>
    <row r="29" spans="1:15" s="483" customFormat="1" ht="14.25">
      <c r="A29" s="494" t="s">
        <v>236</v>
      </c>
      <c r="B29" s="540"/>
      <c r="C29" s="495"/>
      <c r="D29" s="495"/>
      <c r="E29" s="495"/>
      <c r="F29" s="495"/>
      <c r="G29" s="495"/>
      <c r="H29" s="495"/>
      <c r="I29" s="495"/>
      <c r="J29" s="495"/>
      <c r="K29" s="495"/>
      <c r="L29" s="495"/>
      <c r="M29" s="495"/>
      <c r="N29" s="495"/>
      <c r="O29" s="515"/>
    </row>
    <row r="30" spans="1:15" s="482" customFormat="1" ht="15">
      <c r="A30" s="476" t="s">
        <v>237</v>
      </c>
      <c r="B30" s="536">
        <v>43.39477</v>
      </c>
      <c r="C30" s="492">
        <v>46.645720000000004</v>
      </c>
      <c r="D30" s="492">
        <v>50.341710000000006</v>
      </c>
      <c r="E30" s="492">
        <v>57.48847</v>
      </c>
      <c r="F30" s="492">
        <v>54.97758</v>
      </c>
      <c r="G30" s="492">
        <v>58.836929999999995</v>
      </c>
      <c r="H30" s="492">
        <v>65.52904</v>
      </c>
      <c r="I30" s="492">
        <v>83.47344</v>
      </c>
      <c r="J30" s="492">
        <v>88.46506</v>
      </c>
      <c r="K30" s="492">
        <v>94.13574</v>
      </c>
      <c r="L30" s="492">
        <v>97.93287999999998</v>
      </c>
      <c r="M30" s="492">
        <v>98.56589</v>
      </c>
      <c r="N30" s="492">
        <v>101.91548</v>
      </c>
      <c r="O30" s="514"/>
    </row>
    <row r="31" spans="1:29" s="484" customFormat="1" ht="14.25">
      <c r="A31" s="494" t="s">
        <v>238</v>
      </c>
      <c r="B31" s="495"/>
      <c r="C31" s="495"/>
      <c r="D31" s="495"/>
      <c r="E31" s="495"/>
      <c r="F31" s="495"/>
      <c r="G31" s="495"/>
      <c r="H31" s="495"/>
      <c r="I31" s="495"/>
      <c r="J31" s="495"/>
      <c r="K31" s="495"/>
      <c r="L31" s="495"/>
      <c r="M31" s="495"/>
      <c r="N31" s="495"/>
      <c r="O31" s="515"/>
      <c r="P31" s="483"/>
      <c r="Q31" s="483"/>
      <c r="R31" s="483"/>
      <c r="S31" s="483"/>
      <c r="T31" s="483"/>
      <c r="U31" s="483"/>
      <c r="V31" s="483"/>
      <c r="W31" s="483"/>
      <c r="X31" s="483"/>
      <c r="Y31" s="483"/>
      <c r="Z31" s="483"/>
      <c r="AA31" s="483"/>
      <c r="AB31" s="483"/>
      <c r="AC31" s="483"/>
    </row>
    <row r="32" spans="1:15" s="482" customFormat="1" ht="15" hidden="1">
      <c r="A32" s="480"/>
      <c r="B32" s="543"/>
      <c r="C32" s="544"/>
      <c r="D32" s="544"/>
      <c r="E32" s="493"/>
      <c r="F32" s="493"/>
      <c r="G32" s="493"/>
      <c r="H32" s="493"/>
      <c r="I32" s="493"/>
      <c r="J32" s="493"/>
      <c r="K32" s="493"/>
      <c r="L32" s="493"/>
      <c r="M32" s="493"/>
      <c r="N32" s="493"/>
      <c r="O32" s="514"/>
    </row>
    <row r="33" spans="1:15" s="482" customFormat="1" ht="15" hidden="1">
      <c r="A33" s="480"/>
      <c r="B33" s="545"/>
      <c r="C33" s="544"/>
      <c r="D33" s="544"/>
      <c r="E33" s="493"/>
      <c r="F33" s="493"/>
      <c r="G33" s="493"/>
      <c r="H33" s="493"/>
      <c r="I33" s="493"/>
      <c r="J33" s="493"/>
      <c r="K33" s="493"/>
      <c r="L33" s="493"/>
      <c r="M33" s="493"/>
      <c r="N33" s="493"/>
      <c r="O33" s="514"/>
    </row>
    <row r="34" spans="1:22" s="485" customFormat="1" ht="15">
      <c r="A34" s="476" t="s">
        <v>239</v>
      </c>
      <c r="B34" s="536">
        <v>61.22482</v>
      </c>
      <c r="C34" s="492">
        <v>60.272180000000006</v>
      </c>
      <c r="D34" s="492">
        <v>61.88449</v>
      </c>
      <c r="E34" s="492">
        <v>65.81434</v>
      </c>
      <c r="F34" s="492">
        <v>69.93099000000001</v>
      </c>
      <c r="G34" s="492">
        <v>70.6677</v>
      </c>
      <c r="H34" s="492">
        <v>75.52471000000001</v>
      </c>
      <c r="I34" s="492">
        <v>77.64773</v>
      </c>
      <c r="J34" s="492">
        <v>79.06031999999999</v>
      </c>
      <c r="K34" s="492">
        <v>79.22285</v>
      </c>
      <c r="L34" s="492">
        <v>83.59125999999999</v>
      </c>
      <c r="M34" s="492">
        <v>87.70786000000001</v>
      </c>
      <c r="N34" s="492">
        <v>92.47295</v>
      </c>
      <c r="O34" s="514"/>
      <c r="P34" s="482"/>
      <c r="Q34" s="482"/>
      <c r="R34" s="482"/>
      <c r="S34" s="482"/>
      <c r="T34" s="482"/>
      <c r="U34" s="482"/>
      <c r="V34" s="482"/>
    </row>
    <row r="35" spans="1:22" s="486" customFormat="1" ht="14.25">
      <c r="A35" s="498" t="s">
        <v>240</v>
      </c>
      <c r="B35" s="499"/>
      <c r="C35" s="499"/>
      <c r="D35" s="499"/>
      <c r="E35" s="499"/>
      <c r="F35" s="499"/>
      <c r="G35" s="499"/>
      <c r="H35" s="499"/>
      <c r="I35" s="499"/>
      <c r="J35" s="499"/>
      <c r="K35" s="499"/>
      <c r="L35" s="499"/>
      <c r="M35" s="499"/>
      <c r="N35" s="499"/>
      <c r="O35" s="484"/>
      <c r="P35" s="484"/>
      <c r="Q35" s="484"/>
      <c r="R35" s="484"/>
      <c r="S35" s="484"/>
      <c r="T35" s="484"/>
      <c r="U35" s="484"/>
      <c r="V35" s="484"/>
    </row>
    <row r="36" spans="1:14" ht="15">
      <c r="A36" s="476" t="s">
        <v>760</v>
      </c>
      <c r="B36" s="488">
        <v>1426.1889299999998</v>
      </c>
      <c r="C36" s="488">
        <v>1459.76654</v>
      </c>
      <c r="D36" s="488">
        <v>1493.0476500000002</v>
      </c>
      <c r="E36" s="488">
        <v>1509.66365</v>
      </c>
      <c r="F36" s="488">
        <v>1540.36408</v>
      </c>
      <c r="G36" s="488">
        <v>1583.9696399999998</v>
      </c>
      <c r="H36" s="488">
        <v>1630.4164499999995</v>
      </c>
      <c r="I36" s="488">
        <v>1675.7821199999996</v>
      </c>
      <c r="J36" s="488">
        <v>1720.1258</v>
      </c>
      <c r="K36" s="488">
        <v>1763.50648</v>
      </c>
      <c r="L36" s="488">
        <v>1791.30532</v>
      </c>
      <c r="M36" s="488">
        <v>1807.32359</v>
      </c>
      <c r="N36" s="488">
        <v>1843.75597</v>
      </c>
    </row>
    <row r="37" s="517" customFormat="1" ht="15">
      <c r="A37" s="481" t="s">
        <v>33</v>
      </c>
    </row>
    <row r="40" ht="15">
      <c r="A40" s="70" t="s">
        <v>241</v>
      </c>
    </row>
    <row r="41" ht="15">
      <c r="A41" s="70" t="s">
        <v>242</v>
      </c>
    </row>
  </sheetData>
  <sheetProtection password="C1E7" sheet="1" objects="1" scenarios="1"/>
  <printOptions/>
  <pageMargins left="0.75" right="0.75" top="1" bottom="1" header="0.5" footer="0.5"/>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8:O31"/>
  <sheetViews>
    <sheetView zoomScale="75" zoomScaleNormal="75" workbookViewId="0" topLeftCell="A1">
      <selection activeCell="K2" sqref="K2"/>
    </sheetView>
  </sheetViews>
  <sheetFormatPr defaultColWidth="9.140625" defaultRowHeight="12.75"/>
  <cols>
    <col min="1" max="1" width="18.00390625" style="476" customWidth="1"/>
    <col min="2" max="15" width="7.7109375" style="476" customWidth="1"/>
    <col min="16" max="16384" width="11.421875" style="476" customWidth="1"/>
  </cols>
  <sheetData>
    <row r="1" ht="15"/>
    <row r="2" ht="15"/>
    <row r="3" ht="15"/>
    <row r="4" ht="15"/>
    <row r="8" spans="1:4" ht="15.75">
      <c r="A8" s="477" t="s">
        <v>243</v>
      </c>
      <c r="B8" s="477"/>
      <c r="C8" s="477"/>
      <c r="D8" s="477"/>
    </row>
    <row r="9" s="477" customFormat="1" ht="15.75">
      <c r="A9" s="477" t="s">
        <v>244</v>
      </c>
    </row>
    <row r="10" s="478" customFormat="1" ht="15">
      <c r="A10" s="490" t="s">
        <v>245</v>
      </c>
    </row>
    <row r="11" spans="2:14" s="503" customFormat="1" ht="15.75">
      <c r="B11" s="503" t="s">
        <v>222</v>
      </c>
      <c r="C11" s="503" t="s">
        <v>223</v>
      </c>
      <c r="D11" s="503" t="s">
        <v>224</v>
      </c>
      <c r="E11" s="503" t="s">
        <v>225</v>
      </c>
      <c r="F11" s="503" t="s">
        <v>155</v>
      </c>
      <c r="G11" s="503" t="s">
        <v>156</v>
      </c>
      <c r="H11" s="503" t="s">
        <v>157</v>
      </c>
      <c r="I11" s="503" t="s">
        <v>158</v>
      </c>
      <c r="J11" s="503" t="s">
        <v>159</v>
      </c>
      <c r="K11" s="503" t="s">
        <v>160</v>
      </c>
      <c r="L11" s="503" t="s">
        <v>161</v>
      </c>
      <c r="M11" s="503" t="s">
        <v>162</v>
      </c>
      <c r="N11" s="503" t="s">
        <v>163</v>
      </c>
    </row>
    <row r="12" spans="2:3" s="480" customFormat="1" ht="15" hidden="1">
      <c r="B12" s="534"/>
      <c r="C12" s="534"/>
    </row>
    <row r="13" spans="2:3" s="480" customFormat="1" ht="15" hidden="1">
      <c r="B13" s="534"/>
      <c r="C13" s="534"/>
    </row>
    <row r="14" spans="2:3" s="481" customFormat="1" ht="15" hidden="1">
      <c r="B14" s="534"/>
      <c r="C14" s="535"/>
    </row>
    <row r="15" spans="1:15" s="482" customFormat="1" ht="15">
      <c r="A15" s="482" t="s">
        <v>164</v>
      </c>
      <c r="B15" s="536">
        <v>211.68338999999997</v>
      </c>
      <c r="C15" s="492">
        <v>195.61774</v>
      </c>
      <c r="D15" s="492">
        <v>165.35590999999997</v>
      </c>
      <c r="E15" s="492">
        <v>156.25710999999998</v>
      </c>
      <c r="F15" s="492">
        <v>137.63314000000003</v>
      </c>
      <c r="G15" s="492">
        <v>138.70986</v>
      </c>
      <c r="H15" s="492">
        <v>136.15532000000002</v>
      </c>
      <c r="I15" s="492">
        <v>123.73720999999999</v>
      </c>
      <c r="J15" s="492">
        <v>95.36702</v>
      </c>
      <c r="K15" s="492">
        <v>94.32913</v>
      </c>
      <c r="L15" s="492">
        <v>88.74131999999999</v>
      </c>
      <c r="M15" s="492">
        <v>88.73418</v>
      </c>
      <c r="N15" s="492">
        <v>85.28878</v>
      </c>
      <c r="O15" s="514"/>
    </row>
    <row r="16" spans="1:15" s="482" customFormat="1" ht="15" hidden="1">
      <c r="A16" s="480"/>
      <c r="B16" s="537"/>
      <c r="C16" s="492"/>
      <c r="D16" s="492"/>
      <c r="E16" s="492"/>
      <c r="F16" s="492"/>
      <c r="G16" s="492"/>
      <c r="H16" s="492"/>
      <c r="I16" s="492"/>
      <c r="J16" s="492"/>
      <c r="K16" s="492"/>
      <c r="L16" s="492"/>
      <c r="M16" s="492"/>
      <c r="N16" s="492"/>
      <c r="O16" s="514"/>
    </row>
    <row r="17" spans="1:15" s="483" customFormat="1" ht="14.25">
      <c r="A17" s="494" t="s">
        <v>792</v>
      </c>
      <c r="B17" s="538"/>
      <c r="C17" s="495"/>
      <c r="D17" s="495"/>
      <c r="E17" s="495"/>
      <c r="F17" s="495"/>
      <c r="G17" s="495"/>
      <c r="H17" s="495"/>
      <c r="I17" s="495"/>
      <c r="J17" s="495"/>
      <c r="K17" s="495"/>
      <c r="L17" s="495"/>
      <c r="M17" s="495"/>
      <c r="N17" s="495"/>
      <c r="O17" s="515"/>
    </row>
    <row r="18" spans="1:15" s="482" customFormat="1" ht="15">
      <c r="A18" s="482" t="s">
        <v>365</v>
      </c>
      <c r="B18" s="536">
        <v>291.90873</v>
      </c>
      <c r="C18" s="492">
        <v>301.99511</v>
      </c>
      <c r="D18" s="492">
        <v>314.98556</v>
      </c>
      <c r="E18" s="492">
        <v>322.65455</v>
      </c>
      <c r="F18" s="492">
        <v>320.09562</v>
      </c>
      <c r="G18" s="492">
        <v>329.31694</v>
      </c>
      <c r="H18" s="492">
        <v>346.81557</v>
      </c>
      <c r="I18" s="492">
        <v>342.90853000000004</v>
      </c>
      <c r="J18" s="492">
        <v>335.76232</v>
      </c>
      <c r="K18" s="492">
        <v>346.63012</v>
      </c>
      <c r="L18" s="492">
        <v>349.14133999999996</v>
      </c>
      <c r="M18" s="492">
        <v>357.08032000000003</v>
      </c>
      <c r="N18" s="492">
        <v>352.40566</v>
      </c>
      <c r="O18" s="514"/>
    </row>
    <row r="19" spans="1:15" s="482" customFormat="1" ht="15" hidden="1">
      <c r="A19" s="480"/>
      <c r="B19" s="539"/>
      <c r="C19" s="492"/>
      <c r="D19" s="492"/>
      <c r="E19" s="492"/>
      <c r="F19" s="492"/>
      <c r="G19" s="492"/>
      <c r="H19" s="492"/>
      <c r="I19" s="492"/>
      <c r="J19" s="492"/>
      <c r="K19" s="492"/>
      <c r="L19" s="492"/>
      <c r="M19" s="492"/>
      <c r="N19" s="492"/>
      <c r="O19" s="514"/>
    </row>
    <row r="20" spans="1:15" s="483" customFormat="1" ht="14.25">
      <c r="A20" s="494" t="s">
        <v>401</v>
      </c>
      <c r="B20" s="540"/>
      <c r="C20" s="495"/>
      <c r="D20" s="495"/>
      <c r="E20" s="495"/>
      <c r="F20" s="495"/>
      <c r="G20" s="495"/>
      <c r="H20" s="495"/>
      <c r="I20" s="495"/>
      <c r="J20" s="495"/>
      <c r="K20" s="495"/>
      <c r="L20" s="495"/>
      <c r="M20" s="495"/>
      <c r="N20" s="495"/>
      <c r="O20" s="515"/>
    </row>
    <row r="21" spans="1:15" s="482" customFormat="1" ht="15">
      <c r="A21" s="482" t="s">
        <v>768</v>
      </c>
      <c r="B21" s="536">
        <v>398.98666000000003</v>
      </c>
      <c r="C21" s="492">
        <v>420.10985</v>
      </c>
      <c r="D21" s="492">
        <v>419.56615999999997</v>
      </c>
      <c r="E21" s="492">
        <v>451.33664</v>
      </c>
      <c r="F21" s="492">
        <v>448.64390000000003</v>
      </c>
      <c r="G21" s="492">
        <v>468.30958999999996</v>
      </c>
      <c r="H21" s="492">
        <v>513.19183</v>
      </c>
      <c r="I21" s="492">
        <v>496.36151</v>
      </c>
      <c r="J21" s="492">
        <v>484.64021</v>
      </c>
      <c r="K21" s="492">
        <v>502.70825</v>
      </c>
      <c r="L21" s="492">
        <v>521.6669400000001</v>
      </c>
      <c r="M21" s="492">
        <v>526.56819</v>
      </c>
      <c r="N21" s="492">
        <v>536.36163</v>
      </c>
      <c r="O21" s="514"/>
    </row>
    <row r="22" spans="1:15" s="482" customFormat="1" ht="15" hidden="1">
      <c r="A22" s="480"/>
      <c r="B22" s="539"/>
      <c r="C22" s="492"/>
      <c r="D22" s="492"/>
      <c r="E22" s="492"/>
      <c r="F22" s="492"/>
      <c r="G22" s="492"/>
      <c r="H22" s="492"/>
      <c r="I22" s="492"/>
      <c r="J22" s="492"/>
      <c r="K22" s="492"/>
      <c r="L22" s="492"/>
      <c r="M22" s="492"/>
      <c r="N22" s="492"/>
      <c r="O22" s="514"/>
    </row>
    <row r="23" spans="1:15" s="483" customFormat="1" ht="14.25">
      <c r="A23" s="494" t="s">
        <v>403</v>
      </c>
      <c r="B23" s="540"/>
      <c r="C23" s="495"/>
      <c r="D23" s="495"/>
      <c r="E23" s="495"/>
      <c r="F23" s="495"/>
      <c r="G23" s="495"/>
      <c r="H23" s="495"/>
      <c r="I23" s="495"/>
      <c r="J23" s="495"/>
      <c r="K23" s="495"/>
      <c r="L23" s="495"/>
      <c r="M23" s="495"/>
      <c r="N23" s="495"/>
      <c r="O23" s="515"/>
    </row>
    <row r="24" spans="1:15" s="482" customFormat="1" ht="15">
      <c r="A24" s="482" t="s">
        <v>769</v>
      </c>
      <c r="B24" s="536">
        <v>391.43351</v>
      </c>
      <c r="C24" s="492">
        <v>406.52570000000003</v>
      </c>
      <c r="D24" s="492">
        <v>412.45841</v>
      </c>
      <c r="E24" s="492">
        <v>432.71115000000003</v>
      </c>
      <c r="F24" s="492">
        <v>448.52571</v>
      </c>
      <c r="G24" s="492">
        <v>466.36323</v>
      </c>
      <c r="H24" s="492">
        <v>487.0623</v>
      </c>
      <c r="I24" s="492">
        <v>501.17510999999996</v>
      </c>
      <c r="J24" s="492">
        <v>521.16224</v>
      </c>
      <c r="K24" s="492">
        <v>538.1120500000001</v>
      </c>
      <c r="L24" s="492">
        <v>560.78194</v>
      </c>
      <c r="M24" s="492">
        <v>576.53639</v>
      </c>
      <c r="N24" s="492">
        <v>595.2982</v>
      </c>
      <c r="O24" s="514"/>
    </row>
    <row r="25" spans="1:15" s="482" customFormat="1" ht="15" hidden="1">
      <c r="A25" s="480"/>
      <c r="B25" s="541"/>
      <c r="C25" s="542"/>
      <c r="D25" s="542"/>
      <c r="E25" s="542"/>
      <c r="F25" s="542"/>
      <c r="G25" s="542"/>
      <c r="H25" s="542"/>
      <c r="I25" s="542"/>
      <c r="J25" s="542"/>
      <c r="K25" s="542"/>
      <c r="L25" s="542"/>
      <c r="M25" s="542"/>
      <c r="N25" s="542"/>
      <c r="O25" s="514"/>
    </row>
    <row r="26" spans="1:15" s="482" customFormat="1" ht="15" hidden="1">
      <c r="A26" s="480"/>
      <c r="B26" s="541"/>
      <c r="C26" s="542"/>
      <c r="D26" s="542"/>
      <c r="E26" s="542"/>
      <c r="F26" s="542"/>
      <c r="G26" s="542"/>
      <c r="H26" s="542"/>
      <c r="I26" s="542"/>
      <c r="J26" s="542"/>
      <c r="K26" s="542"/>
      <c r="L26" s="542"/>
      <c r="M26" s="542"/>
      <c r="N26" s="542"/>
      <c r="O26" s="514"/>
    </row>
    <row r="27" spans="1:15" s="484" customFormat="1" ht="14.25">
      <c r="A27" s="498" t="s">
        <v>13</v>
      </c>
      <c r="B27" s="526"/>
      <c r="C27" s="527"/>
      <c r="D27" s="527"/>
      <c r="E27" s="527"/>
      <c r="F27" s="527"/>
      <c r="G27" s="527"/>
      <c r="H27" s="527"/>
      <c r="I27" s="527"/>
      <c r="J27" s="527"/>
      <c r="K27" s="527"/>
      <c r="L27" s="527"/>
      <c r="M27" s="527"/>
      <c r="N27" s="527"/>
      <c r="O27" s="516"/>
    </row>
    <row r="30" ht="15">
      <c r="A30" s="70" t="s">
        <v>246</v>
      </c>
    </row>
    <row r="31" ht="15">
      <c r="A31" s="70" t="s">
        <v>247</v>
      </c>
    </row>
  </sheetData>
  <sheetProtection password="C1E7" sheet="1" objects="1" scenarios="1"/>
  <printOptions/>
  <pageMargins left="0.75" right="0.75" top="1" bottom="1" header="0.5" footer="0.5"/>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8:N39"/>
  <sheetViews>
    <sheetView zoomScale="75" zoomScaleNormal="75" workbookViewId="0" topLeftCell="A1">
      <selection activeCell="N34" sqref="N34"/>
    </sheetView>
  </sheetViews>
  <sheetFormatPr defaultColWidth="9.140625" defaultRowHeight="12.75"/>
  <cols>
    <col min="1" max="1" width="20.28125" style="476" customWidth="1"/>
    <col min="2" max="15" width="7.7109375" style="476" customWidth="1"/>
    <col min="16" max="16384" width="11.421875" style="476" customWidth="1"/>
  </cols>
  <sheetData>
    <row r="1" ht="15"/>
    <row r="2" ht="15"/>
    <row r="3" ht="15"/>
    <row r="4" ht="15"/>
    <row r="8" spans="1:4" ht="15.75">
      <c r="A8" s="477" t="s">
        <v>248</v>
      </c>
      <c r="B8" s="477"/>
      <c r="C8" s="477"/>
      <c r="D8" s="477"/>
    </row>
    <row r="9" s="477" customFormat="1" ht="15.75">
      <c r="A9" s="477" t="s">
        <v>249</v>
      </c>
    </row>
    <row r="10" s="478" customFormat="1" ht="15">
      <c r="A10" s="490" t="s">
        <v>250</v>
      </c>
    </row>
    <row r="11" spans="2:14" s="503" customFormat="1" ht="15.75">
      <c r="B11" s="503" t="s">
        <v>222</v>
      </c>
      <c r="C11" s="503" t="s">
        <v>223</v>
      </c>
      <c r="D11" s="503" t="s">
        <v>224</v>
      </c>
      <c r="E11" s="503" t="s">
        <v>225</v>
      </c>
      <c r="F11" s="503" t="s">
        <v>155</v>
      </c>
      <c r="G11" s="503" t="s">
        <v>156</v>
      </c>
      <c r="H11" s="503" t="s">
        <v>157</v>
      </c>
      <c r="I11" s="503" t="s">
        <v>158</v>
      </c>
      <c r="J11" s="503" t="s">
        <v>159</v>
      </c>
      <c r="K11" s="503" t="s">
        <v>160</v>
      </c>
      <c r="L11" s="503" t="s">
        <v>161</v>
      </c>
      <c r="M11" s="503" t="s">
        <v>162</v>
      </c>
      <c r="N11" s="503" t="s">
        <v>163</v>
      </c>
    </row>
    <row r="12" spans="2:14" s="480" customFormat="1" ht="15" hidden="1">
      <c r="B12" s="546"/>
      <c r="C12" s="546"/>
      <c r="D12" s="546"/>
      <c r="E12" s="546"/>
      <c r="F12" s="546"/>
      <c r="G12" s="546"/>
      <c r="H12" s="546"/>
      <c r="I12" s="546"/>
      <c r="J12" s="546"/>
      <c r="K12" s="546"/>
      <c r="L12" s="546"/>
      <c r="M12" s="546"/>
      <c r="N12" s="546"/>
    </row>
    <row r="13" spans="2:14" s="480" customFormat="1" ht="15" hidden="1">
      <c r="B13" s="546"/>
      <c r="C13" s="546"/>
      <c r="D13" s="546"/>
      <c r="E13" s="546"/>
      <c r="F13" s="546"/>
      <c r="G13" s="546"/>
      <c r="H13" s="546"/>
      <c r="I13" s="546"/>
      <c r="J13" s="546"/>
      <c r="K13" s="546"/>
      <c r="L13" s="546"/>
      <c r="M13" s="546"/>
      <c r="N13" s="546"/>
    </row>
    <row r="14" spans="2:14" s="481" customFormat="1" ht="15" hidden="1">
      <c r="B14" s="546"/>
      <c r="C14" s="547"/>
      <c r="D14" s="547"/>
      <c r="E14" s="547"/>
      <c r="F14" s="547"/>
      <c r="G14" s="547"/>
      <c r="H14" s="547"/>
      <c r="I14" s="547"/>
      <c r="J14" s="547"/>
      <c r="K14" s="547"/>
      <c r="L14" s="547"/>
      <c r="M14" s="547"/>
      <c r="N14" s="547"/>
    </row>
    <row r="15" spans="1:14" s="482" customFormat="1" ht="15">
      <c r="A15" s="482" t="s">
        <v>164</v>
      </c>
      <c r="B15" s="536">
        <v>4496.347</v>
      </c>
      <c r="C15" s="492">
        <v>4596.042</v>
      </c>
      <c r="D15" s="492">
        <v>4543.677</v>
      </c>
      <c r="E15" s="492">
        <v>4664.525</v>
      </c>
      <c r="F15" s="492">
        <v>4807.334</v>
      </c>
      <c r="G15" s="492">
        <v>4955.102</v>
      </c>
      <c r="H15" s="492">
        <v>5198.648</v>
      </c>
      <c r="I15" s="492">
        <v>5324.831</v>
      </c>
      <c r="J15" s="492">
        <v>5430.699</v>
      </c>
      <c r="K15" s="492">
        <v>5552.179</v>
      </c>
      <c r="L15" s="492">
        <v>5950.749</v>
      </c>
      <c r="M15" s="492">
        <v>5959.472</v>
      </c>
      <c r="N15" s="492">
        <v>6264.12</v>
      </c>
    </row>
    <row r="16" spans="1:14" s="482" customFormat="1" ht="15" hidden="1">
      <c r="A16" s="480"/>
      <c r="B16" s="537"/>
      <c r="C16" s="492"/>
      <c r="D16" s="492"/>
      <c r="E16" s="492"/>
      <c r="F16" s="492"/>
      <c r="G16" s="492"/>
      <c r="H16" s="492"/>
      <c r="I16" s="492"/>
      <c r="J16" s="492"/>
      <c r="K16" s="492"/>
      <c r="L16" s="492"/>
      <c r="M16" s="492"/>
      <c r="N16" s="492"/>
    </row>
    <row r="17" spans="1:14" s="483" customFormat="1" ht="15">
      <c r="A17" s="494" t="s">
        <v>792</v>
      </c>
      <c r="B17" s="536"/>
      <c r="C17" s="492"/>
      <c r="D17" s="492"/>
      <c r="E17" s="492"/>
      <c r="F17" s="492"/>
      <c r="G17" s="492"/>
      <c r="H17" s="492"/>
      <c r="I17" s="492"/>
      <c r="J17" s="492"/>
      <c r="K17" s="492"/>
      <c r="L17" s="492"/>
      <c r="M17" s="492"/>
      <c r="N17" s="492"/>
    </row>
    <row r="18" spans="1:14" s="482" customFormat="1" ht="15">
      <c r="A18" s="482" t="s">
        <v>365</v>
      </c>
      <c r="B18" s="536">
        <v>1332.015</v>
      </c>
      <c r="C18" s="492">
        <v>1341.654</v>
      </c>
      <c r="D18" s="492">
        <v>1326.57</v>
      </c>
      <c r="E18" s="492">
        <v>1256.932</v>
      </c>
      <c r="F18" s="492">
        <v>1271.389</v>
      </c>
      <c r="G18" s="492">
        <v>1251.512</v>
      </c>
      <c r="H18" s="492">
        <v>1246.444</v>
      </c>
      <c r="I18" s="492">
        <v>1257.757</v>
      </c>
      <c r="J18" s="492">
        <v>1273.049</v>
      </c>
      <c r="K18" s="492">
        <v>1250.886</v>
      </c>
      <c r="L18" s="492">
        <v>1209.276</v>
      </c>
      <c r="M18" s="492">
        <v>1162.77</v>
      </c>
      <c r="N18" s="492">
        <v>1160.796</v>
      </c>
    </row>
    <row r="19" spans="1:14" s="482" customFormat="1" ht="15" hidden="1">
      <c r="A19" s="480"/>
      <c r="B19" s="536"/>
      <c r="C19" s="492"/>
      <c r="D19" s="492"/>
      <c r="E19" s="492"/>
      <c r="F19" s="492"/>
      <c r="G19" s="492"/>
      <c r="H19" s="492"/>
      <c r="I19" s="492"/>
      <c r="J19" s="492"/>
      <c r="K19" s="492"/>
      <c r="L19" s="492"/>
      <c r="M19" s="492"/>
      <c r="N19" s="492"/>
    </row>
    <row r="20" spans="1:14" s="483" customFormat="1" ht="15">
      <c r="A20" s="494" t="s">
        <v>401</v>
      </c>
      <c r="B20" s="536"/>
      <c r="C20" s="492"/>
      <c r="D20" s="492"/>
      <c r="E20" s="492"/>
      <c r="F20" s="492"/>
      <c r="G20" s="492"/>
      <c r="H20" s="492"/>
      <c r="I20" s="492"/>
      <c r="J20" s="492"/>
      <c r="K20" s="492"/>
      <c r="L20" s="492"/>
      <c r="M20" s="492"/>
      <c r="N20" s="492"/>
    </row>
    <row r="21" spans="1:14" s="482" customFormat="1" ht="15">
      <c r="A21" s="482" t="s">
        <v>768</v>
      </c>
      <c r="B21" s="536">
        <v>1631.724</v>
      </c>
      <c r="C21" s="492">
        <v>1649.979</v>
      </c>
      <c r="D21" s="492">
        <v>1802.388</v>
      </c>
      <c r="E21" s="492">
        <v>1849.278</v>
      </c>
      <c r="F21" s="492">
        <v>1921.822</v>
      </c>
      <c r="G21" s="492">
        <v>2020.879</v>
      </c>
      <c r="H21" s="492">
        <v>2077.756</v>
      </c>
      <c r="I21" s="492">
        <v>2224.06</v>
      </c>
      <c r="J21" s="492">
        <v>2374.342</v>
      </c>
      <c r="K21" s="492">
        <v>2564.678</v>
      </c>
      <c r="L21" s="492">
        <v>2738.801</v>
      </c>
      <c r="M21" s="492">
        <v>2882.972</v>
      </c>
      <c r="N21" s="492">
        <v>3064.884</v>
      </c>
    </row>
    <row r="22" spans="1:14" s="482" customFormat="1" ht="15" hidden="1">
      <c r="A22" s="480"/>
      <c r="B22" s="536"/>
      <c r="C22" s="492"/>
      <c r="D22" s="492"/>
      <c r="E22" s="492"/>
      <c r="F22" s="492"/>
      <c r="G22" s="492"/>
      <c r="H22" s="492"/>
      <c r="I22" s="492"/>
      <c r="J22" s="492"/>
      <c r="K22" s="492"/>
      <c r="L22" s="492"/>
      <c r="M22" s="492"/>
      <c r="N22" s="492"/>
    </row>
    <row r="23" spans="1:14" s="483" customFormat="1" ht="15">
      <c r="A23" s="494" t="s">
        <v>403</v>
      </c>
      <c r="B23" s="536"/>
      <c r="C23" s="492"/>
      <c r="D23" s="492"/>
      <c r="E23" s="492"/>
      <c r="F23" s="492"/>
      <c r="G23" s="492"/>
      <c r="H23" s="492"/>
      <c r="I23" s="492"/>
      <c r="J23" s="492"/>
      <c r="K23" s="492"/>
      <c r="L23" s="492"/>
      <c r="M23" s="492"/>
      <c r="N23" s="492"/>
    </row>
    <row r="24" spans="1:14" s="482" customFormat="1" ht="15">
      <c r="A24" s="482" t="s">
        <v>384</v>
      </c>
      <c r="B24" s="536">
        <v>2012.885</v>
      </c>
      <c r="C24" s="492">
        <v>2106.327</v>
      </c>
      <c r="D24" s="492">
        <v>2123.67</v>
      </c>
      <c r="E24" s="492">
        <v>2190.502</v>
      </c>
      <c r="F24" s="492">
        <v>2242.298</v>
      </c>
      <c r="G24" s="492">
        <v>2331.951</v>
      </c>
      <c r="H24" s="492">
        <v>2417.196</v>
      </c>
      <c r="I24" s="492">
        <v>2393.101</v>
      </c>
      <c r="J24" s="492">
        <v>2445.21</v>
      </c>
      <c r="K24" s="492">
        <v>2531.166</v>
      </c>
      <c r="L24" s="492">
        <v>2590.582</v>
      </c>
      <c r="M24" s="492">
        <v>2637.457</v>
      </c>
      <c r="N24" s="492">
        <v>2660.441</v>
      </c>
    </row>
    <row r="25" spans="1:14" s="482" customFormat="1" ht="15" hidden="1">
      <c r="A25" s="480"/>
      <c r="B25" s="536"/>
      <c r="C25" s="492"/>
      <c r="D25" s="492"/>
      <c r="E25" s="492"/>
      <c r="F25" s="492"/>
      <c r="G25" s="492"/>
      <c r="H25" s="492"/>
      <c r="I25" s="492"/>
      <c r="J25" s="492"/>
      <c r="K25" s="492"/>
      <c r="L25" s="492"/>
      <c r="M25" s="492"/>
      <c r="N25" s="492"/>
    </row>
    <row r="26" spans="1:14" s="482" customFormat="1" ht="15" hidden="1">
      <c r="A26" s="480"/>
      <c r="B26" s="536"/>
      <c r="C26" s="492"/>
      <c r="D26" s="492"/>
      <c r="E26" s="492"/>
      <c r="F26" s="492"/>
      <c r="G26" s="492"/>
      <c r="H26" s="492"/>
      <c r="I26" s="492"/>
      <c r="J26" s="492"/>
      <c r="K26" s="492"/>
      <c r="L26" s="492"/>
      <c r="M26" s="492"/>
      <c r="N26" s="492"/>
    </row>
    <row r="27" spans="1:14" s="483" customFormat="1" ht="15">
      <c r="A27" s="494" t="s">
        <v>385</v>
      </c>
      <c r="B27" s="536"/>
      <c r="C27" s="492"/>
      <c r="D27" s="492"/>
      <c r="E27" s="492"/>
      <c r="F27" s="492"/>
      <c r="G27" s="492"/>
      <c r="H27" s="492"/>
      <c r="I27" s="492"/>
      <c r="J27" s="492"/>
      <c r="K27" s="492"/>
      <c r="L27" s="492"/>
      <c r="M27" s="492"/>
      <c r="N27" s="492"/>
    </row>
    <row r="28" spans="1:14" s="482" customFormat="1" ht="15">
      <c r="A28" s="476" t="s">
        <v>165</v>
      </c>
      <c r="B28" s="536">
        <v>2149.603</v>
      </c>
      <c r="C28" s="492">
        <v>2217.587</v>
      </c>
      <c r="D28" s="492">
        <v>2216.993</v>
      </c>
      <c r="E28" s="492">
        <v>2346.231</v>
      </c>
      <c r="F28" s="492">
        <v>2369.149</v>
      </c>
      <c r="G28" s="492">
        <v>2487.066</v>
      </c>
      <c r="H28" s="492">
        <v>2521.038</v>
      </c>
      <c r="I28" s="492">
        <v>2553.068</v>
      </c>
      <c r="J28" s="492">
        <v>2561.29</v>
      </c>
      <c r="K28" s="492">
        <v>2569.895</v>
      </c>
      <c r="L28" s="492">
        <v>2625.829</v>
      </c>
      <c r="M28" s="492">
        <v>2566.772</v>
      </c>
      <c r="N28" s="492">
        <v>2600.809</v>
      </c>
    </row>
    <row r="29" spans="1:14" s="483" customFormat="1" ht="15">
      <c r="A29" s="494" t="s">
        <v>168</v>
      </c>
      <c r="B29" s="536"/>
      <c r="C29" s="492"/>
      <c r="D29" s="492"/>
      <c r="E29" s="492"/>
      <c r="F29" s="492"/>
      <c r="G29" s="492"/>
      <c r="H29" s="492"/>
      <c r="I29" s="492"/>
      <c r="J29" s="492"/>
      <c r="K29" s="492"/>
      <c r="L29" s="492"/>
      <c r="M29" s="492"/>
      <c r="N29" s="492"/>
    </row>
    <row r="30" spans="1:14" s="482" customFormat="1" ht="15" hidden="1">
      <c r="A30" s="480"/>
      <c r="B30" s="536"/>
      <c r="C30" s="492"/>
      <c r="D30" s="492"/>
      <c r="E30" s="492"/>
      <c r="F30" s="492"/>
      <c r="G30" s="492"/>
      <c r="H30" s="492"/>
      <c r="I30" s="492"/>
      <c r="J30" s="492"/>
      <c r="K30" s="492"/>
      <c r="L30" s="492"/>
      <c r="M30" s="492"/>
      <c r="N30" s="492"/>
    </row>
    <row r="31" spans="1:14" s="482" customFormat="1" ht="15" hidden="1">
      <c r="A31" s="480"/>
      <c r="B31" s="492"/>
      <c r="C31" s="492"/>
      <c r="D31" s="492"/>
      <c r="E31" s="492"/>
      <c r="F31" s="492"/>
      <c r="G31" s="492"/>
      <c r="H31" s="492"/>
      <c r="I31" s="492"/>
      <c r="J31" s="492"/>
      <c r="K31" s="492"/>
      <c r="L31" s="492"/>
      <c r="M31" s="492"/>
      <c r="N31" s="492"/>
    </row>
    <row r="32" spans="1:14" s="482" customFormat="1" ht="15">
      <c r="A32" s="482" t="s">
        <v>251</v>
      </c>
      <c r="B32" s="536">
        <v>206.342</v>
      </c>
      <c r="C32" s="492">
        <v>179.117</v>
      </c>
      <c r="D32" s="492">
        <v>182.903</v>
      </c>
      <c r="E32" s="492">
        <v>182.945</v>
      </c>
      <c r="F32" s="492">
        <v>191.74</v>
      </c>
      <c r="G32" s="492">
        <v>199.455</v>
      </c>
      <c r="H32" s="492">
        <v>207.845</v>
      </c>
      <c r="I32" s="492">
        <v>221.151</v>
      </c>
      <c r="J32" s="492">
        <v>235.244</v>
      </c>
      <c r="K32" s="492">
        <v>252.58</v>
      </c>
      <c r="L32" s="492">
        <v>276.335</v>
      </c>
      <c r="M32" s="492">
        <v>284.908</v>
      </c>
      <c r="N32" s="492">
        <v>322.885</v>
      </c>
    </row>
    <row r="33" spans="1:14" s="484" customFormat="1" ht="15">
      <c r="A33" s="498" t="s">
        <v>252</v>
      </c>
      <c r="B33" s="548"/>
      <c r="C33" s="549"/>
      <c r="D33" s="549"/>
      <c r="E33" s="549"/>
      <c r="F33" s="549"/>
      <c r="G33" s="549"/>
      <c r="H33" s="549"/>
      <c r="I33" s="549"/>
      <c r="J33" s="549"/>
      <c r="K33" s="549"/>
      <c r="L33" s="549"/>
      <c r="M33" s="549"/>
      <c r="N33" s="549"/>
    </row>
    <row r="34" spans="1:14" s="482" customFormat="1" ht="15">
      <c r="A34" s="482" t="s">
        <v>760</v>
      </c>
      <c r="B34" s="536">
        <v>11828.916</v>
      </c>
      <c r="C34" s="492">
        <v>12090.706</v>
      </c>
      <c r="D34" s="492">
        <v>12196.201</v>
      </c>
      <c r="E34" s="492">
        <v>12490.413</v>
      </c>
      <c r="F34" s="492">
        <v>12803.732</v>
      </c>
      <c r="G34" s="492">
        <v>13245.965</v>
      </c>
      <c r="H34" s="492">
        <v>13668.927</v>
      </c>
      <c r="I34" s="492">
        <v>13973.968</v>
      </c>
      <c r="J34" s="492">
        <v>14319.834</v>
      </c>
      <c r="K34" s="492">
        <v>14721.384</v>
      </c>
      <c r="L34" s="492">
        <v>15391.572</v>
      </c>
      <c r="M34" s="492">
        <v>15494.351</v>
      </c>
      <c r="N34" s="492">
        <v>16073.935</v>
      </c>
    </row>
    <row r="35" spans="1:14" s="484" customFormat="1" ht="15">
      <c r="A35" s="498" t="s">
        <v>33</v>
      </c>
      <c r="B35" s="548"/>
      <c r="C35" s="549"/>
      <c r="D35" s="549"/>
      <c r="E35" s="550"/>
      <c r="F35" s="550"/>
      <c r="G35" s="551"/>
      <c r="H35" s="551"/>
      <c r="I35" s="550"/>
      <c r="J35" s="550"/>
      <c r="K35" s="550"/>
      <c r="L35" s="550"/>
      <c r="M35" s="550"/>
      <c r="N35" s="550"/>
    </row>
    <row r="36" s="552" customFormat="1" ht="15">
      <c r="A36" s="480"/>
    </row>
    <row r="37" s="552" customFormat="1" ht="15">
      <c r="A37" s="480"/>
    </row>
    <row r="38" s="70" customFormat="1" ht="12.75">
      <c r="A38" s="70" t="s">
        <v>241</v>
      </c>
    </row>
    <row r="39" s="70" customFormat="1" ht="12.75">
      <c r="A39" s="70" t="s">
        <v>242</v>
      </c>
    </row>
  </sheetData>
  <sheetProtection password="C1E7" sheet="1" objects="1" scenarios="1"/>
  <printOptions/>
  <pageMargins left="0.75" right="0.75" top="1" bottom="1" header="0.5" footer="0.5"/>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8:AC27"/>
  <sheetViews>
    <sheetView zoomScale="75" zoomScaleNormal="75" workbookViewId="0" topLeftCell="A1">
      <selection activeCell="L2" sqref="L2"/>
    </sheetView>
  </sheetViews>
  <sheetFormatPr defaultColWidth="9.140625" defaultRowHeight="12.75"/>
  <cols>
    <col min="1" max="1" width="23.421875" style="476" customWidth="1"/>
    <col min="2" max="15" width="7.7109375" style="476" customWidth="1"/>
    <col min="16" max="16384" width="11.421875" style="476" customWidth="1"/>
  </cols>
  <sheetData>
    <row r="1" ht="15"/>
    <row r="2" ht="15"/>
    <row r="3" ht="15"/>
    <row r="4" ht="15"/>
    <row r="8" spans="1:4" ht="15.75">
      <c r="A8" s="477" t="s">
        <v>253</v>
      </c>
      <c r="B8" s="477"/>
      <c r="C8" s="477"/>
      <c r="D8" s="477"/>
    </row>
    <row r="9" s="477" customFormat="1" ht="15.75">
      <c r="A9" s="477" t="s">
        <v>254</v>
      </c>
    </row>
    <row r="10" s="478" customFormat="1" ht="15">
      <c r="A10" s="490" t="s">
        <v>255</v>
      </c>
    </row>
    <row r="11" spans="2:14" s="503" customFormat="1" ht="15.75">
      <c r="B11" s="503" t="s">
        <v>222</v>
      </c>
      <c r="C11" s="503" t="s">
        <v>223</v>
      </c>
      <c r="D11" s="503" t="s">
        <v>224</v>
      </c>
      <c r="E11" s="503" t="s">
        <v>225</v>
      </c>
      <c r="F11" s="503" t="s">
        <v>155</v>
      </c>
      <c r="G11" s="503" t="s">
        <v>156</v>
      </c>
      <c r="H11" s="503" t="s">
        <v>157</v>
      </c>
      <c r="I11" s="503" t="s">
        <v>158</v>
      </c>
      <c r="J11" s="503" t="s">
        <v>159</v>
      </c>
      <c r="K11" s="503" t="s">
        <v>160</v>
      </c>
      <c r="L11" s="503" t="s">
        <v>161</v>
      </c>
      <c r="M11" s="503" t="s">
        <v>162</v>
      </c>
      <c r="N11" s="503" t="s">
        <v>163</v>
      </c>
    </row>
    <row r="12" spans="1:15" s="482" customFormat="1" ht="15">
      <c r="A12" s="482" t="s">
        <v>232</v>
      </c>
      <c r="B12" s="536">
        <v>7579.558</v>
      </c>
      <c r="C12" s="492">
        <v>7749.675</v>
      </c>
      <c r="D12" s="492">
        <v>7824.022</v>
      </c>
      <c r="E12" s="492">
        <v>8015.982</v>
      </c>
      <c r="F12" s="492">
        <v>8241.097</v>
      </c>
      <c r="G12" s="492">
        <v>8484.056</v>
      </c>
      <c r="H12" s="492">
        <v>8723.775</v>
      </c>
      <c r="I12" s="492">
        <v>8851.156</v>
      </c>
      <c r="J12" s="492">
        <v>9068.364</v>
      </c>
      <c r="K12" s="492">
        <v>9269.687</v>
      </c>
      <c r="L12" s="492">
        <v>9621.914</v>
      </c>
      <c r="M12" s="492">
        <v>9495.361</v>
      </c>
      <c r="N12" s="492">
        <v>9757.09</v>
      </c>
      <c r="O12" s="514"/>
    </row>
    <row r="13" spans="1:15" s="483" customFormat="1" ht="14.25">
      <c r="A13" s="494" t="s">
        <v>232</v>
      </c>
      <c r="B13" s="538"/>
      <c r="C13" s="495"/>
      <c r="D13" s="495"/>
      <c r="E13" s="495"/>
      <c r="F13" s="495"/>
      <c r="G13" s="495"/>
      <c r="H13" s="495"/>
      <c r="I13" s="495"/>
      <c r="J13" s="495"/>
      <c r="K13" s="495"/>
      <c r="L13" s="495"/>
      <c r="M13" s="495"/>
      <c r="N13" s="495"/>
      <c r="O13" s="515"/>
    </row>
    <row r="14" spans="1:15" s="482" customFormat="1" ht="15">
      <c r="A14" s="482" t="s">
        <v>233</v>
      </c>
      <c r="B14" s="536">
        <v>1727</v>
      </c>
      <c r="C14" s="492">
        <v>1681.083</v>
      </c>
      <c r="D14" s="492">
        <v>1559.529</v>
      </c>
      <c r="E14" s="492">
        <v>1460.142</v>
      </c>
      <c r="F14" s="492">
        <v>1329.425</v>
      </c>
      <c r="G14" s="492">
        <v>1291.815</v>
      </c>
      <c r="H14" s="492">
        <v>1261.073</v>
      </c>
      <c r="I14" s="492">
        <v>1234.659</v>
      </c>
      <c r="J14" s="492">
        <v>1220.916</v>
      </c>
      <c r="K14" s="492">
        <v>1235.776</v>
      </c>
      <c r="L14" s="492">
        <v>1270.602</v>
      </c>
      <c r="M14" s="492">
        <v>1291.875</v>
      </c>
      <c r="N14" s="492">
        <v>1301.143</v>
      </c>
      <c r="O14" s="514"/>
    </row>
    <row r="15" spans="1:15" s="483" customFormat="1" ht="14.25">
      <c r="A15" s="494" t="s">
        <v>234</v>
      </c>
      <c r="B15" s="540"/>
      <c r="C15" s="495"/>
      <c r="D15" s="495"/>
      <c r="E15" s="495"/>
      <c r="F15" s="495"/>
      <c r="G15" s="495"/>
      <c r="H15" s="495"/>
      <c r="I15" s="495"/>
      <c r="J15" s="495"/>
      <c r="K15" s="495"/>
      <c r="L15" s="495"/>
      <c r="M15" s="495"/>
      <c r="N15" s="495"/>
      <c r="O15" s="515"/>
    </row>
    <row r="16" spans="1:15" s="482" customFormat="1" ht="15">
      <c r="A16" s="482" t="s">
        <v>173</v>
      </c>
      <c r="B16" s="536">
        <v>491.278</v>
      </c>
      <c r="C16" s="492">
        <v>514.707</v>
      </c>
      <c r="D16" s="492">
        <v>529.041</v>
      </c>
      <c r="E16" s="492">
        <v>559.454</v>
      </c>
      <c r="F16" s="492">
        <v>584.98</v>
      </c>
      <c r="G16" s="492">
        <v>620.32</v>
      </c>
      <c r="H16" s="492">
        <v>653.332</v>
      </c>
      <c r="I16" s="492">
        <v>693.058</v>
      </c>
      <c r="J16" s="492">
        <v>719.449</v>
      </c>
      <c r="K16" s="492">
        <v>741.084</v>
      </c>
      <c r="L16" s="492">
        <v>778.388</v>
      </c>
      <c r="M16" s="492">
        <v>763.104</v>
      </c>
      <c r="N16" s="492">
        <v>784.522</v>
      </c>
      <c r="O16" s="514"/>
    </row>
    <row r="17" spans="1:15" s="483" customFormat="1" ht="14.25">
      <c r="A17" s="494" t="s">
        <v>181</v>
      </c>
      <c r="B17" s="540"/>
      <c r="C17" s="495"/>
      <c r="D17" s="495"/>
      <c r="E17" s="495"/>
      <c r="F17" s="495"/>
      <c r="G17" s="495"/>
      <c r="H17" s="495"/>
      <c r="I17" s="495"/>
      <c r="J17" s="495"/>
      <c r="K17" s="495"/>
      <c r="L17" s="495"/>
      <c r="M17" s="495"/>
      <c r="N17" s="495"/>
      <c r="O17" s="515"/>
    </row>
    <row r="18" spans="1:15" s="482" customFormat="1" ht="15">
      <c r="A18" s="482" t="s">
        <v>235</v>
      </c>
      <c r="B18" s="536">
        <v>468.434</v>
      </c>
      <c r="C18" s="492">
        <v>624.531</v>
      </c>
      <c r="D18" s="492">
        <v>673.986</v>
      </c>
      <c r="E18" s="492">
        <v>726.277</v>
      </c>
      <c r="F18" s="492">
        <v>801.628</v>
      </c>
      <c r="G18" s="492">
        <v>863.644</v>
      </c>
      <c r="H18" s="492">
        <v>917.086</v>
      </c>
      <c r="I18" s="492">
        <v>990.514</v>
      </c>
      <c r="J18" s="492">
        <v>1062.296</v>
      </c>
      <c r="K18" s="492">
        <v>1116.965</v>
      </c>
      <c r="L18" s="492">
        <v>1185.175</v>
      </c>
      <c r="M18" s="492">
        <v>1263.672</v>
      </c>
      <c r="N18" s="492">
        <v>1302.282</v>
      </c>
      <c r="O18" s="514"/>
    </row>
    <row r="19" spans="1:15" s="483" customFormat="1" ht="14.25">
      <c r="A19" s="494" t="s">
        <v>256</v>
      </c>
      <c r="B19" s="540"/>
      <c r="C19" s="495"/>
      <c r="D19" s="495"/>
      <c r="E19" s="495"/>
      <c r="F19" s="495"/>
      <c r="G19" s="495"/>
      <c r="H19" s="495"/>
      <c r="I19" s="495"/>
      <c r="J19" s="495"/>
      <c r="K19" s="495"/>
      <c r="L19" s="495"/>
      <c r="M19" s="495"/>
      <c r="N19" s="495"/>
      <c r="O19" s="515"/>
    </row>
    <row r="20" spans="1:15" s="482" customFormat="1" ht="15">
      <c r="A20" s="476" t="s">
        <v>237</v>
      </c>
      <c r="B20" s="536">
        <v>650.138</v>
      </c>
      <c r="C20" s="492">
        <v>709.357</v>
      </c>
      <c r="D20" s="492">
        <v>788.847</v>
      </c>
      <c r="E20" s="492">
        <v>873.25</v>
      </c>
      <c r="F20" s="492">
        <v>954.826</v>
      </c>
      <c r="G20" s="492">
        <v>1035.642</v>
      </c>
      <c r="H20" s="492">
        <v>1108.46</v>
      </c>
      <c r="I20" s="492">
        <v>1163.416</v>
      </c>
      <c r="J20" s="492">
        <v>1197.617</v>
      </c>
      <c r="K20" s="492">
        <v>1268.798</v>
      </c>
      <c r="L20" s="492">
        <v>1386.931</v>
      </c>
      <c r="M20" s="492">
        <v>1504.089</v>
      </c>
      <c r="N20" s="492">
        <v>1674.792</v>
      </c>
      <c r="O20" s="514"/>
    </row>
    <row r="21" spans="1:29" s="484" customFormat="1" ht="14.25">
      <c r="A21" s="494" t="s">
        <v>238</v>
      </c>
      <c r="B21" s="495"/>
      <c r="C21" s="495"/>
      <c r="D21" s="495"/>
      <c r="E21" s="495"/>
      <c r="F21" s="495"/>
      <c r="G21" s="495"/>
      <c r="H21" s="495"/>
      <c r="I21" s="495"/>
      <c r="J21" s="495"/>
      <c r="K21" s="495"/>
      <c r="L21" s="495"/>
      <c r="M21" s="495"/>
      <c r="N21" s="495"/>
      <c r="O21" s="515"/>
      <c r="P21" s="483"/>
      <c r="Q21" s="483"/>
      <c r="R21" s="483"/>
      <c r="S21" s="483"/>
      <c r="T21" s="483"/>
      <c r="U21" s="483"/>
      <c r="V21" s="483"/>
      <c r="W21" s="483"/>
      <c r="X21" s="483"/>
      <c r="Y21" s="483"/>
      <c r="Z21" s="483"/>
      <c r="AA21" s="483"/>
      <c r="AB21" s="483"/>
      <c r="AC21" s="483"/>
    </row>
    <row r="22" spans="1:22" s="485" customFormat="1" ht="15">
      <c r="A22" s="476" t="s">
        <v>239</v>
      </c>
      <c r="B22" s="536">
        <v>746.99</v>
      </c>
      <c r="C22" s="492">
        <v>747.431</v>
      </c>
      <c r="D22" s="492">
        <v>758.234</v>
      </c>
      <c r="E22" s="492">
        <v>792.352</v>
      </c>
      <c r="F22" s="492">
        <v>835.06</v>
      </c>
      <c r="G22" s="492">
        <v>878.643</v>
      </c>
      <c r="H22" s="492">
        <v>928.904</v>
      </c>
      <c r="I22" s="492">
        <v>967.787</v>
      </c>
      <c r="J22" s="492">
        <v>998.62</v>
      </c>
      <c r="K22" s="492">
        <v>1026.466</v>
      </c>
      <c r="L22" s="492">
        <v>1075.888</v>
      </c>
      <c r="M22" s="492">
        <v>1125.011</v>
      </c>
      <c r="N22" s="492">
        <v>1178.442</v>
      </c>
      <c r="O22" s="514"/>
      <c r="P22" s="482"/>
      <c r="Q22" s="482"/>
      <c r="R22" s="482"/>
      <c r="S22" s="482"/>
      <c r="T22" s="482"/>
      <c r="U22" s="482"/>
      <c r="V22" s="482"/>
    </row>
    <row r="23" spans="1:22" s="486" customFormat="1" ht="14.25">
      <c r="A23" s="498" t="s">
        <v>240</v>
      </c>
      <c r="B23" s="499"/>
      <c r="C23" s="499"/>
      <c r="D23" s="499"/>
      <c r="E23" s="499"/>
      <c r="F23" s="499"/>
      <c r="G23" s="499"/>
      <c r="H23" s="499"/>
      <c r="I23" s="499"/>
      <c r="J23" s="499"/>
      <c r="K23" s="499"/>
      <c r="L23" s="499"/>
      <c r="M23" s="499"/>
      <c r="N23" s="499"/>
      <c r="O23" s="484"/>
      <c r="P23" s="484"/>
      <c r="Q23" s="484"/>
      <c r="R23" s="484"/>
      <c r="S23" s="484"/>
      <c r="T23" s="484"/>
      <c r="U23" s="484"/>
      <c r="V23" s="484"/>
    </row>
    <row r="26" ht="15">
      <c r="A26" s="70" t="s">
        <v>241</v>
      </c>
    </row>
    <row r="27" ht="15">
      <c r="A27" s="70" t="s">
        <v>242</v>
      </c>
    </row>
  </sheetData>
  <sheetProtection password="C1E7" sheet="1" objects="1" scenarios="1"/>
  <printOptions/>
  <pageMargins left="0.75" right="0.75" top="1" bottom="1" header="0.5" footer="0.5"/>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8:V27"/>
  <sheetViews>
    <sheetView zoomScale="75" zoomScaleNormal="75" workbookViewId="0" topLeftCell="A1">
      <selection activeCell="K3" sqref="K3"/>
    </sheetView>
  </sheetViews>
  <sheetFormatPr defaultColWidth="9.140625" defaultRowHeight="12.75"/>
  <cols>
    <col min="1" max="1" width="20.28125" style="476" customWidth="1"/>
    <col min="2" max="16" width="7.7109375" style="476" customWidth="1"/>
    <col min="17" max="16384" width="11.421875" style="476" customWidth="1"/>
  </cols>
  <sheetData>
    <row r="1" ht="15"/>
    <row r="2" ht="15"/>
    <row r="3" ht="15"/>
    <row r="4" ht="15"/>
    <row r="8" spans="1:4" ht="15.75">
      <c r="A8" s="477" t="s">
        <v>257</v>
      </c>
      <c r="B8" s="477"/>
      <c r="C8" s="477"/>
      <c r="D8" s="477"/>
    </row>
    <row r="9" s="477" customFormat="1" ht="15.75">
      <c r="A9" s="477" t="s">
        <v>258</v>
      </c>
    </row>
    <row r="10" s="478" customFormat="1" ht="15">
      <c r="A10" s="490" t="s">
        <v>259</v>
      </c>
    </row>
    <row r="11" spans="2:15" s="503" customFormat="1" ht="15.75">
      <c r="B11" s="503" t="s">
        <v>222</v>
      </c>
      <c r="C11" s="503" t="s">
        <v>223</v>
      </c>
      <c r="D11" s="503" t="s">
        <v>224</v>
      </c>
      <c r="E11" s="503" t="s">
        <v>225</v>
      </c>
      <c r="F11" s="503" t="s">
        <v>155</v>
      </c>
      <c r="G11" s="503" t="s">
        <v>156</v>
      </c>
      <c r="H11" s="503" t="s">
        <v>157</v>
      </c>
      <c r="I11" s="503" t="s">
        <v>158</v>
      </c>
      <c r="J11" s="503" t="s">
        <v>159</v>
      </c>
      <c r="K11" s="503" t="s">
        <v>160</v>
      </c>
      <c r="L11" s="503" t="s">
        <v>161</v>
      </c>
      <c r="M11" s="503" t="s">
        <v>162</v>
      </c>
      <c r="N11" s="503" t="s">
        <v>163</v>
      </c>
      <c r="O11" s="503">
        <v>2003</v>
      </c>
    </row>
    <row r="12" spans="1:15" s="482" customFormat="1" ht="15">
      <c r="A12" s="482" t="s">
        <v>164</v>
      </c>
      <c r="B12" s="536">
        <v>486.04396</v>
      </c>
      <c r="C12" s="492">
        <v>481.71283</v>
      </c>
      <c r="D12" s="492">
        <v>488.49384000000003</v>
      </c>
      <c r="E12" s="492">
        <v>502.77982000000003</v>
      </c>
      <c r="F12" s="492">
        <v>510.13494000000003</v>
      </c>
      <c r="G12" s="492">
        <v>508.73091</v>
      </c>
      <c r="H12" s="492">
        <v>533.1181</v>
      </c>
      <c r="I12" s="492">
        <v>549.80354</v>
      </c>
      <c r="J12" s="492">
        <v>553.8054000000001</v>
      </c>
      <c r="K12" s="492">
        <v>557.4098399999999</v>
      </c>
      <c r="L12" s="492">
        <v>582.0894300000001</v>
      </c>
      <c r="M12" s="492">
        <v>572.35946</v>
      </c>
      <c r="N12" s="492">
        <v>579.32421</v>
      </c>
      <c r="O12" s="493">
        <v>569.40422</v>
      </c>
    </row>
    <row r="13" spans="1:15" s="483" customFormat="1" ht="14.25">
      <c r="A13" s="494" t="s">
        <v>792</v>
      </c>
      <c r="B13" s="538"/>
      <c r="C13" s="495"/>
      <c r="D13" s="495"/>
      <c r="E13" s="495"/>
      <c r="F13" s="495"/>
      <c r="G13" s="495"/>
      <c r="H13" s="495"/>
      <c r="I13" s="495"/>
      <c r="J13" s="495"/>
      <c r="K13" s="495"/>
      <c r="L13" s="495"/>
      <c r="M13" s="495"/>
      <c r="N13" s="495"/>
      <c r="O13" s="496"/>
    </row>
    <row r="14" spans="1:15" s="482" customFormat="1" ht="15">
      <c r="A14" s="482" t="s">
        <v>365</v>
      </c>
      <c r="B14" s="536">
        <v>968.80412</v>
      </c>
      <c r="C14" s="492">
        <v>962.49278</v>
      </c>
      <c r="D14" s="492">
        <v>967.02709</v>
      </c>
      <c r="E14" s="492">
        <v>1008.93825</v>
      </c>
      <c r="F14" s="492">
        <v>1009.81839</v>
      </c>
      <c r="G14" s="492">
        <v>1013.1828</v>
      </c>
      <c r="H14" s="492">
        <v>1025.79511</v>
      </c>
      <c r="I14" s="492">
        <v>1057.5627</v>
      </c>
      <c r="J14" s="492">
        <v>1057.1000699999997</v>
      </c>
      <c r="K14" s="492">
        <v>1031.6837600000001</v>
      </c>
      <c r="L14" s="492">
        <v>1053.37024</v>
      </c>
      <c r="M14" s="492">
        <v>1068.6151599999998</v>
      </c>
      <c r="N14" s="492">
        <v>1055.7319300000001</v>
      </c>
      <c r="O14" s="493">
        <v>1075.50318</v>
      </c>
    </row>
    <row r="15" spans="1:15" s="483" customFormat="1" ht="14.25">
      <c r="A15" s="494" t="s">
        <v>401</v>
      </c>
      <c r="B15" s="540"/>
      <c r="C15" s="495"/>
      <c r="D15" s="495"/>
      <c r="E15" s="495"/>
      <c r="F15" s="495"/>
      <c r="G15" s="495"/>
      <c r="H15" s="495"/>
      <c r="I15" s="495"/>
      <c r="J15" s="495"/>
      <c r="K15" s="495"/>
      <c r="L15" s="495"/>
      <c r="M15" s="495"/>
      <c r="N15" s="495"/>
      <c r="O15" s="496"/>
    </row>
    <row r="16" spans="1:15" s="482" customFormat="1" ht="15">
      <c r="A16" s="482" t="s">
        <v>768</v>
      </c>
      <c r="B16" s="536">
        <v>517.19917</v>
      </c>
      <c r="C16" s="492">
        <v>539.0966500000001</v>
      </c>
      <c r="D16" s="492">
        <v>551.35481</v>
      </c>
      <c r="E16" s="492">
        <v>568.5053800000001</v>
      </c>
      <c r="F16" s="492">
        <v>582.11891</v>
      </c>
      <c r="G16" s="492">
        <v>601.21575</v>
      </c>
      <c r="H16" s="492">
        <v>602.7641600000001</v>
      </c>
      <c r="I16" s="492">
        <v>608.03959</v>
      </c>
      <c r="J16" s="492">
        <v>599.5538100000001</v>
      </c>
      <c r="K16" s="492">
        <v>627.35721</v>
      </c>
      <c r="L16" s="492">
        <v>656.4119499999999</v>
      </c>
      <c r="M16" s="492">
        <v>621.7968199999999</v>
      </c>
      <c r="N16" s="492">
        <v>647.5582800000001</v>
      </c>
      <c r="O16" s="493">
        <v>640.30837</v>
      </c>
    </row>
    <row r="17" spans="1:15" s="483" customFormat="1" ht="14.25">
      <c r="A17" s="494" t="s">
        <v>403</v>
      </c>
      <c r="B17" s="540"/>
      <c r="C17" s="495"/>
      <c r="D17" s="495"/>
      <c r="E17" s="495"/>
      <c r="F17" s="495"/>
      <c r="G17" s="495"/>
      <c r="H17" s="495"/>
      <c r="I17" s="495"/>
      <c r="J17" s="495"/>
      <c r="K17" s="495"/>
      <c r="L17" s="495"/>
      <c r="M17" s="495"/>
      <c r="N17" s="495"/>
      <c r="O17" s="496"/>
    </row>
    <row r="18" spans="1:15" s="482" customFormat="1" ht="15">
      <c r="A18" s="482" t="s">
        <v>384</v>
      </c>
      <c r="B18" s="536">
        <v>179.54762</v>
      </c>
      <c r="C18" s="492">
        <v>192.96765</v>
      </c>
      <c r="D18" s="492">
        <v>193.27139000000003</v>
      </c>
      <c r="E18" s="492">
        <v>194.5376</v>
      </c>
      <c r="F18" s="492">
        <v>206.23230999999998</v>
      </c>
      <c r="G18" s="492">
        <v>213.78358</v>
      </c>
      <c r="H18" s="492">
        <v>212.67751</v>
      </c>
      <c r="I18" s="492">
        <v>197.91905</v>
      </c>
      <c r="J18" s="492">
        <v>207.15576000000001</v>
      </c>
      <c r="K18" s="492">
        <v>222.8974</v>
      </c>
      <c r="L18" s="492">
        <v>229.00445000000002</v>
      </c>
      <c r="M18" s="492">
        <v>228.81864000000002</v>
      </c>
      <c r="N18" s="492">
        <v>231.88519</v>
      </c>
      <c r="O18" s="493">
        <v>227.56435000000002</v>
      </c>
    </row>
    <row r="19" spans="1:15" s="483" customFormat="1" ht="14.25">
      <c r="A19" s="494" t="s">
        <v>385</v>
      </c>
      <c r="B19" s="540"/>
      <c r="C19" s="495"/>
      <c r="D19" s="495"/>
      <c r="E19" s="495"/>
      <c r="F19" s="495"/>
      <c r="G19" s="495"/>
      <c r="H19" s="495"/>
      <c r="I19" s="495"/>
      <c r="J19" s="495"/>
      <c r="K19" s="495"/>
      <c r="L19" s="495"/>
      <c r="M19" s="495"/>
      <c r="N19" s="495"/>
      <c r="O19" s="496"/>
    </row>
    <row r="20" spans="1:15" s="482" customFormat="1" ht="15">
      <c r="A20" s="476" t="s">
        <v>260</v>
      </c>
      <c r="B20" s="536">
        <v>147.60905</v>
      </c>
      <c r="C20" s="492">
        <v>153.91481</v>
      </c>
      <c r="D20" s="492">
        <v>161.01033999999999</v>
      </c>
      <c r="E20" s="492">
        <v>158.34478</v>
      </c>
      <c r="F20" s="492">
        <v>158.86297</v>
      </c>
      <c r="G20" s="492">
        <v>164.95774</v>
      </c>
      <c r="H20" s="492">
        <v>172.40121</v>
      </c>
      <c r="I20" s="492">
        <v>167.77255</v>
      </c>
      <c r="J20" s="492">
        <v>165.39052</v>
      </c>
      <c r="K20" s="492">
        <v>167.63742</v>
      </c>
      <c r="L20" s="492">
        <v>168.44071000000002</v>
      </c>
      <c r="M20" s="492">
        <v>151.11209999999997</v>
      </c>
      <c r="N20" s="492">
        <v>155.80908000000002</v>
      </c>
      <c r="O20" s="493">
        <v>159.36945</v>
      </c>
    </row>
    <row r="21" spans="1:15" s="484" customFormat="1" ht="14.25">
      <c r="A21" s="498" t="s">
        <v>261</v>
      </c>
      <c r="B21" s="502"/>
      <c r="C21" s="502"/>
      <c r="D21" s="502"/>
      <c r="E21" s="502"/>
      <c r="F21" s="502"/>
      <c r="G21" s="502"/>
      <c r="H21" s="502"/>
      <c r="I21" s="502"/>
      <c r="J21" s="502"/>
      <c r="K21" s="502"/>
      <c r="L21" s="502"/>
      <c r="M21" s="502"/>
      <c r="N21" s="502"/>
      <c r="O21" s="500"/>
    </row>
    <row r="22" spans="1:22" s="485" customFormat="1" ht="15">
      <c r="A22" s="476" t="s">
        <v>760</v>
      </c>
      <c r="B22" s="536">
        <v>2299.20392</v>
      </c>
      <c r="C22" s="492">
        <v>2330.18472</v>
      </c>
      <c r="D22" s="492">
        <v>2361.15747</v>
      </c>
      <c r="E22" s="492">
        <v>2433.1058300000004</v>
      </c>
      <c r="F22" s="492">
        <v>2467.16752</v>
      </c>
      <c r="G22" s="492">
        <v>2501.8707799999997</v>
      </c>
      <c r="H22" s="492">
        <v>2546.7560900000003</v>
      </c>
      <c r="I22" s="492">
        <v>2581.09743</v>
      </c>
      <c r="J22" s="492">
        <v>2583.00556</v>
      </c>
      <c r="K22" s="492">
        <v>2606.98563</v>
      </c>
      <c r="L22" s="492">
        <v>2689.3167799999997</v>
      </c>
      <c r="M22" s="492">
        <v>2642.7021799999998</v>
      </c>
      <c r="N22" s="492">
        <v>2670.3086900000003</v>
      </c>
      <c r="O22" s="493">
        <v>2672.14957</v>
      </c>
      <c r="P22" s="482"/>
      <c r="Q22" s="482"/>
      <c r="R22" s="482"/>
      <c r="S22" s="482"/>
      <c r="T22" s="482"/>
      <c r="U22" s="482"/>
      <c r="V22" s="482"/>
    </row>
    <row r="23" spans="1:22" s="486" customFormat="1" ht="14.25">
      <c r="A23" s="498" t="s">
        <v>33</v>
      </c>
      <c r="B23" s="499"/>
      <c r="C23" s="499"/>
      <c r="D23" s="499"/>
      <c r="E23" s="499"/>
      <c r="F23" s="499"/>
      <c r="G23" s="499"/>
      <c r="H23" s="499"/>
      <c r="I23" s="499"/>
      <c r="J23" s="499"/>
      <c r="K23" s="499"/>
      <c r="L23" s="499"/>
      <c r="M23" s="499"/>
      <c r="N23" s="499"/>
      <c r="O23" s="484"/>
      <c r="P23" s="484"/>
      <c r="Q23" s="484"/>
      <c r="R23" s="484"/>
      <c r="S23" s="484"/>
      <c r="T23" s="484"/>
      <c r="U23" s="484"/>
      <c r="V23" s="484"/>
    </row>
    <row r="26" ht="15">
      <c r="A26" s="70" t="s">
        <v>246</v>
      </c>
    </row>
    <row r="27" ht="15">
      <c r="A27" s="70" t="s">
        <v>247</v>
      </c>
    </row>
  </sheetData>
  <sheetProtection password="C1E7" sheet="1" objects="1" scenarios="1"/>
  <printOptions/>
  <pageMargins left="0.75" right="0.75" top="1" bottom="1" header="0.5" footer="0.5"/>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8:AC39"/>
  <sheetViews>
    <sheetView zoomScale="75" zoomScaleNormal="75" workbookViewId="0" topLeftCell="A1">
      <selection activeCell="K2" sqref="K2"/>
    </sheetView>
  </sheetViews>
  <sheetFormatPr defaultColWidth="9.140625" defaultRowHeight="12.75"/>
  <cols>
    <col min="1" max="1" width="26.00390625" style="476" customWidth="1"/>
    <col min="2" max="16" width="7.7109375" style="476" customWidth="1"/>
    <col min="17" max="16384" width="11.421875" style="476" customWidth="1"/>
  </cols>
  <sheetData>
    <row r="1" ht="15"/>
    <row r="2" ht="15"/>
    <row r="3" ht="15"/>
    <row r="4" ht="15"/>
    <row r="8" spans="1:4" ht="15.75">
      <c r="A8" s="477" t="s">
        <v>262</v>
      </c>
      <c r="B8" s="477"/>
      <c r="C8" s="477"/>
      <c r="D8" s="477"/>
    </row>
    <row r="9" s="477" customFormat="1" ht="15.75">
      <c r="A9" s="477" t="s">
        <v>263</v>
      </c>
    </row>
    <row r="10" s="478" customFormat="1" ht="15">
      <c r="A10" s="490" t="s">
        <v>264</v>
      </c>
    </row>
    <row r="11" spans="2:15" s="503" customFormat="1" ht="15.75">
      <c r="B11" s="503" t="s">
        <v>222</v>
      </c>
      <c r="C11" s="503" t="s">
        <v>223</v>
      </c>
      <c r="D11" s="503" t="s">
        <v>224</v>
      </c>
      <c r="E11" s="503" t="s">
        <v>225</v>
      </c>
      <c r="F11" s="503" t="s">
        <v>155</v>
      </c>
      <c r="G11" s="503" t="s">
        <v>156</v>
      </c>
      <c r="H11" s="503" t="s">
        <v>157</v>
      </c>
      <c r="I11" s="503" t="s">
        <v>158</v>
      </c>
      <c r="J11" s="503" t="s">
        <v>159</v>
      </c>
      <c r="K11" s="503" t="s">
        <v>160</v>
      </c>
      <c r="L11" s="503" t="s">
        <v>161</v>
      </c>
      <c r="M11" s="503" t="s">
        <v>162</v>
      </c>
      <c r="N11" s="503" t="s">
        <v>163</v>
      </c>
      <c r="O11" s="503">
        <v>2003</v>
      </c>
    </row>
    <row r="12" spans="2:3" s="480" customFormat="1" ht="15" hidden="1">
      <c r="B12" s="534"/>
      <c r="C12" s="534"/>
    </row>
    <row r="13" spans="2:3" s="480" customFormat="1" ht="15" hidden="1">
      <c r="B13" s="534"/>
      <c r="C13" s="534"/>
    </row>
    <row r="14" spans="2:3" s="481" customFormat="1" ht="15" hidden="1">
      <c r="B14" s="534"/>
      <c r="C14" s="535"/>
    </row>
    <row r="15" spans="1:15" s="482" customFormat="1" ht="15">
      <c r="A15" s="482" t="s">
        <v>164</v>
      </c>
      <c r="B15" s="536">
        <v>296.43421</v>
      </c>
      <c r="C15" s="492">
        <v>287.90868</v>
      </c>
      <c r="D15" s="492">
        <v>274.83822000000004</v>
      </c>
      <c r="E15" s="492">
        <v>241.56167</v>
      </c>
      <c r="F15" s="492">
        <v>225.30265999999997</v>
      </c>
      <c r="G15" s="492">
        <v>233.46438</v>
      </c>
      <c r="H15" s="492">
        <v>226.27286999999998</v>
      </c>
      <c r="I15" s="492">
        <v>225.24184</v>
      </c>
      <c r="J15" s="492">
        <v>212.41744</v>
      </c>
      <c r="K15" s="492">
        <v>207.32965</v>
      </c>
      <c r="L15" s="492">
        <v>210.68839</v>
      </c>
      <c r="M15" s="492">
        <v>217.75244</v>
      </c>
      <c r="N15" s="492">
        <v>212.83401999999998</v>
      </c>
      <c r="O15" s="493">
        <v>217.47619</v>
      </c>
    </row>
    <row r="16" spans="1:15" s="482" customFormat="1" ht="15" hidden="1">
      <c r="A16" s="480"/>
      <c r="B16" s="537"/>
      <c r="C16" s="492"/>
      <c r="D16" s="492"/>
      <c r="E16" s="492"/>
      <c r="F16" s="492"/>
      <c r="G16" s="492"/>
      <c r="H16" s="492"/>
      <c r="I16" s="492"/>
      <c r="J16" s="492"/>
      <c r="K16" s="492"/>
      <c r="L16" s="492"/>
      <c r="M16" s="492"/>
      <c r="N16" s="492"/>
      <c r="O16" s="493"/>
    </row>
    <row r="17" spans="1:15" s="483" customFormat="1" ht="14.25">
      <c r="A17" s="494" t="s">
        <v>792</v>
      </c>
      <c r="B17" s="538"/>
      <c r="C17" s="495"/>
      <c r="D17" s="495"/>
      <c r="E17" s="495"/>
      <c r="F17" s="495"/>
      <c r="G17" s="495"/>
      <c r="H17" s="495"/>
      <c r="I17" s="495"/>
      <c r="J17" s="495"/>
      <c r="K17" s="495"/>
      <c r="L17" s="495"/>
      <c r="M17" s="495"/>
      <c r="N17" s="495"/>
      <c r="O17" s="496"/>
    </row>
    <row r="18" spans="1:15" s="482" customFormat="1" ht="15">
      <c r="A18" s="482" t="s">
        <v>365</v>
      </c>
      <c r="B18" s="536">
        <v>578.90701</v>
      </c>
      <c r="C18" s="492">
        <v>598.10128</v>
      </c>
      <c r="D18" s="492">
        <v>607.4259700000001</v>
      </c>
      <c r="E18" s="492">
        <v>598.3093900000001</v>
      </c>
      <c r="F18" s="492">
        <v>605.5843000000001</v>
      </c>
      <c r="G18" s="492">
        <v>610.93372</v>
      </c>
      <c r="H18" s="492">
        <v>629.7146500000001</v>
      </c>
      <c r="I18" s="492">
        <v>630.93456</v>
      </c>
      <c r="J18" s="492">
        <v>657.4448500000001</v>
      </c>
      <c r="K18" s="492">
        <v>633.06274</v>
      </c>
      <c r="L18" s="492">
        <v>640.38713</v>
      </c>
      <c r="M18" s="492">
        <v>651.3553599999999</v>
      </c>
      <c r="N18" s="492">
        <v>642.21601</v>
      </c>
      <c r="O18" s="493">
        <v>652.22986</v>
      </c>
    </row>
    <row r="19" spans="1:15" s="482" customFormat="1" ht="15" hidden="1">
      <c r="A19" s="480"/>
      <c r="B19" s="539"/>
      <c r="C19" s="492"/>
      <c r="D19" s="492"/>
      <c r="E19" s="492"/>
      <c r="F19" s="492"/>
      <c r="G19" s="492"/>
      <c r="H19" s="492"/>
      <c r="I19" s="492"/>
      <c r="J19" s="492"/>
      <c r="K19" s="492"/>
      <c r="L19" s="492"/>
      <c r="M19" s="492"/>
      <c r="N19" s="492"/>
      <c r="O19" s="493"/>
    </row>
    <row r="20" spans="1:15" s="483" customFormat="1" ht="14.25">
      <c r="A20" s="494" t="s">
        <v>401</v>
      </c>
      <c r="B20" s="540"/>
      <c r="C20" s="495"/>
      <c r="D20" s="495"/>
      <c r="E20" s="495"/>
      <c r="F20" s="495"/>
      <c r="G20" s="495"/>
      <c r="H20" s="495"/>
      <c r="I20" s="495"/>
      <c r="J20" s="495"/>
      <c r="K20" s="495"/>
      <c r="L20" s="495"/>
      <c r="M20" s="495"/>
      <c r="N20" s="495"/>
      <c r="O20" s="496"/>
    </row>
    <row r="21" spans="1:15" s="482" customFormat="1" ht="15">
      <c r="A21" s="482" t="s">
        <v>768</v>
      </c>
      <c r="B21" s="536">
        <v>225.13195</v>
      </c>
      <c r="C21" s="492">
        <v>240.08117</v>
      </c>
      <c r="D21" s="492">
        <v>243.30633</v>
      </c>
      <c r="E21" s="492">
        <v>253.22125</v>
      </c>
      <c r="F21" s="492">
        <v>257.99908</v>
      </c>
      <c r="G21" s="492">
        <v>276.24301</v>
      </c>
      <c r="H21" s="492">
        <v>307.31228000000004</v>
      </c>
      <c r="I21" s="492">
        <v>306.40168</v>
      </c>
      <c r="J21" s="492">
        <v>313.02667</v>
      </c>
      <c r="K21" s="492">
        <v>332.62014</v>
      </c>
      <c r="L21" s="492">
        <v>345.72237</v>
      </c>
      <c r="M21" s="492">
        <v>343.48938</v>
      </c>
      <c r="N21" s="492">
        <v>355.08488</v>
      </c>
      <c r="O21" s="493">
        <v>363.31513</v>
      </c>
    </row>
    <row r="22" spans="1:15" s="482" customFormat="1" ht="15" hidden="1">
      <c r="A22" s="480"/>
      <c r="B22" s="539"/>
      <c r="C22" s="492"/>
      <c r="D22" s="492"/>
      <c r="E22" s="492"/>
      <c r="F22" s="492"/>
      <c r="G22" s="492"/>
      <c r="H22" s="492"/>
      <c r="I22" s="492"/>
      <c r="J22" s="492"/>
      <c r="K22" s="492"/>
      <c r="L22" s="492"/>
      <c r="M22" s="492"/>
      <c r="N22" s="492"/>
      <c r="O22" s="493"/>
    </row>
    <row r="23" spans="1:15" s="483" customFormat="1" ht="14.25">
      <c r="A23" s="494" t="s">
        <v>403</v>
      </c>
      <c r="B23" s="540"/>
      <c r="C23" s="495"/>
      <c r="D23" s="495"/>
      <c r="E23" s="495"/>
      <c r="F23" s="495"/>
      <c r="G23" s="495"/>
      <c r="H23" s="495"/>
      <c r="I23" s="495"/>
      <c r="J23" s="495"/>
      <c r="K23" s="495"/>
      <c r="L23" s="495"/>
      <c r="M23" s="495"/>
      <c r="N23" s="495"/>
      <c r="O23" s="496"/>
    </row>
    <row r="24" spans="1:15" s="482" customFormat="1" ht="15">
      <c r="A24" s="482" t="s">
        <v>384</v>
      </c>
      <c r="B24" s="536">
        <v>187.78832</v>
      </c>
      <c r="C24" s="492">
        <v>194.72075</v>
      </c>
      <c r="D24" s="492">
        <v>198.0494</v>
      </c>
      <c r="E24" s="492">
        <v>206.95547</v>
      </c>
      <c r="F24" s="492">
        <v>206.27353</v>
      </c>
      <c r="G24" s="492">
        <v>210.9214</v>
      </c>
      <c r="H24" s="492">
        <v>221.42779000000002</v>
      </c>
      <c r="I24" s="492">
        <v>224.11044</v>
      </c>
      <c r="J24" s="492">
        <v>222.43457999999998</v>
      </c>
      <c r="K24" s="492">
        <v>226.00905</v>
      </c>
      <c r="L24" s="492">
        <v>225.14148</v>
      </c>
      <c r="M24" s="492">
        <v>232.24326000000002</v>
      </c>
      <c r="N24" s="492">
        <v>233.02011</v>
      </c>
      <c r="O24" s="493">
        <v>234.08525</v>
      </c>
    </row>
    <row r="25" spans="1:15" s="482" customFormat="1" ht="15" hidden="1">
      <c r="A25" s="480"/>
      <c r="B25" s="539"/>
      <c r="C25" s="492"/>
      <c r="D25" s="492"/>
      <c r="E25" s="492"/>
      <c r="F25" s="492"/>
      <c r="G25" s="492"/>
      <c r="H25" s="492"/>
      <c r="I25" s="492"/>
      <c r="J25" s="492"/>
      <c r="K25" s="492"/>
      <c r="L25" s="492"/>
      <c r="M25" s="492"/>
      <c r="N25" s="492"/>
      <c r="O25" s="493"/>
    </row>
    <row r="26" spans="1:15" s="482" customFormat="1" ht="15" hidden="1">
      <c r="A26" s="480"/>
      <c r="B26" s="539"/>
      <c r="C26" s="492"/>
      <c r="D26" s="492"/>
      <c r="E26" s="492"/>
      <c r="F26" s="492"/>
      <c r="G26" s="492"/>
      <c r="H26" s="492"/>
      <c r="I26" s="492"/>
      <c r="J26" s="492"/>
      <c r="K26" s="492"/>
      <c r="L26" s="492"/>
      <c r="M26" s="492"/>
      <c r="N26" s="492"/>
      <c r="O26" s="493"/>
    </row>
    <row r="27" spans="1:15" s="483" customFormat="1" ht="14.25">
      <c r="A27" s="494" t="s">
        <v>385</v>
      </c>
      <c r="B27" s="540"/>
      <c r="C27" s="495"/>
      <c r="D27" s="495"/>
      <c r="E27" s="495"/>
      <c r="F27" s="495"/>
      <c r="G27" s="495"/>
      <c r="H27" s="495"/>
      <c r="I27" s="495"/>
      <c r="J27" s="495"/>
      <c r="K27" s="495"/>
      <c r="L27" s="495"/>
      <c r="M27" s="495"/>
      <c r="N27" s="495"/>
      <c r="O27" s="496"/>
    </row>
    <row r="28" spans="1:15" s="482" customFormat="1" ht="15">
      <c r="A28" s="476" t="s">
        <v>260</v>
      </c>
      <c r="B28" s="536">
        <v>65.71274000000001</v>
      </c>
      <c r="C28" s="492">
        <v>68.54278</v>
      </c>
      <c r="D28" s="492">
        <v>70.43162</v>
      </c>
      <c r="E28" s="492">
        <v>72.05154</v>
      </c>
      <c r="F28" s="492">
        <v>72.84314</v>
      </c>
      <c r="G28" s="492">
        <v>74.77696</v>
      </c>
      <c r="H28" s="492">
        <v>77.40528</v>
      </c>
      <c r="I28" s="492">
        <v>80.40865000000001</v>
      </c>
      <c r="J28" s="492">
        <v>83.51146</v>
      </c>
      <c r="K28" s="492">
        <v>84.75437</v>
      </c>
      <c r="L28" s="492">
        <v>88.62792</v>
      </c>
      <c r="M28" s="492">
        <v>92.57090999999998</v>
      </c>
      <c r="N28" s="492">
        <v>89.71368000000001</v>
      </c>
      <c r="O28" s="493">
        <v>94.91866</v>
      </c>
    </row>
    <row r="29" spans="1:29" s="484" customFormat="1" ht="14.25">
      <c r="A29" s="494" t="s">
        <v>261</v>
      </c>
      <c r="B29" s="495"/>
      <c r="C29" s="495"/>
      <c r="D29" s="495"/>
      <c r="E29" s="495"/>
      <c r="F29" s="495"/>
      <c r="G29" s="495"/>
      <c r="H29" s="495"/>
      <c r="I29" s="495"/>
      <c r="J29" s="495"/>
      <c r="K29" s="495"/>
      <c r="L29" s="495"/>
      <c r="M29" s="495"/>
      <c r="N29" s="495"/>
      <c r="O29" s="496"/>
      <c r="P29" s="483"/>
      <c r="Q29" s="483"/>
      <c r="R29" s="483"/>
      <c r="S29" s="483"/>
      <c r="T29" s="483"/>
      <c r="U29" s="483"/>
      <c r="V29" s="483"/>
      <c r="W29" s="483"/>
      <c r="X29" s="483"/>
      <c r="Y29" s="483"/>
      <c r="Z29" s="483"/>
      <c r="AA29" s="483"/>
      <c r="AB29" s="483"/>
      <c r="AC29" s="483"/>
    </row>
    <row r="30" spans="1:15" s="482" customFormat="1" ht="15" hidden="1">
      <c r="A30" s="480"/>
      <c r="B30" s="543"/>
      <c r="C30" s="544"/>
      <c r="D30" s="544"/>
      <c r="E30" s="493"/>
      <c r="F30" s="493"/>
      <c r="G30" s="493"/>
      <c r="H30" s="493"/>
      <c r="I30" s="493"/>
      <c r="J30" s="493"/>
      <c r="K30" s="493"/>
      <c r="L30" s="493"/>
      <c r="M30" s="493"/>
      <c r="N30" s="493"/>
      <c r="O30" s="493"/>
    </row>
    <row r="31" spans="1:15" s="482" customFormat="1" ht="15" hidden="1">
      <c r="A31" s="480"/>
      <c r="B31" s="545"/>
      <c r="C31" s="544"/>
      <c r="D31" s="544"/>
      <c r="E31" s="493"/>
      <c r="F31" s="493"/>
      <c r="G31" s="493"/>
      <c r="H31" s="493"/>
      <c r="I31" s="493"/>
      <c r="J31" s="493"/>
      <c r="K31" s="493"/>
      <c r="L31" s="493"/>
      <c r="M31" s="493"/>
      <c r="N31" s="493"/>
      <c r="O31" s="493"/>
    </row>
    <row r="32" spans="1:22" s="485" customFormat="1" ht="15">
      <c r="A32" s="476" t="s">
        <v>265</v>
      </c>
      <c r="B32" s="536">
        <v>2.347540000000001</v>
      </c>
      <c r="C32" s="492">
        <v>1.2315499999999993</v>
      </c>
      <c r="D32" s="492">
        <v>1.9312799999999999</v>
      </c>
      <c r="E32" s="492">
        <v>2.2083600000000003</v>
      </c>
      <c r="F32" s="492">
        <v>1.772140000000001</v>
      </c>
      <c r="G32" s="492">
        <v>1.938770000000001</v>
      </c>
      <c r="H32" s="492">
        <v>0.18749000000000127</v>
      </c>
      <c r="I32" s="492">
        <v>0.9297799999999997</v>
      </c>
      <c r="J32" s="492">
        <v>1.4829600000000005</v>
      </c>
      <c r="K32" s="492">
        <v>2.3944299999999985</v>
      </c>
      <c r="L32" s="492">
        <v>4.001790000000001</v>
      </c>
      <c r="M32" s="492">
        <v>3.3179699999999994</v>
      </c>
      <c r="N32" s="492">
        <v>4.338219999999999</v>
      </c>
      <c r="O32" s="493">
        <v>3.39912</v>
      </c>
      <c r="P32" s="482"/>
      <c r="Q32" s="482"/>
      <c r="R32" s="482"/>
      <c r="S32" s="482"/>
      <c r="T32" s="482"/>
      <c r="U32" s="482"/>
      <c r="V32" s="482"/>
    </row>
    <row r="33" spans="1:22" s="553" customFormat="1" ht="14.25">
      <c r="A33" s="498" t="s">
        <v>266</v>
      </c>
      <c r="B33" s="502"/>
      <c r="C33" s="502"/>
      <c r="D33" s="502"/>
      <c r="E33" s="502"/>
      <c r="F33" s="502"/>
      <c r="G33" s="502"/>
      <c r="H33" s="502"/>
      <c r="I33" s="502"/>
      <c r="J33" s="502"/>
      <c r="K33" s="502"/>
      <c r="L33" s="502"/>
      <c r="M33" s="502"/>
      <c r="N33" s="502"/>
      <c r="O33" s="500"/>
      <c r="P33" s="484"/>
      <c r="Q33" s="484"/>
      <c r="R33" s="484"/>
      <c r="S33" s="484"/>
      <c r="T33" s="484"/>
      <c r="U33" s="484"/>
      <c r="V33" s="484"/>
    </row>
    <row r="34" spans="1:22" s="485" customFormat="1" ht="15">
      <c r="A34" s="476" t="s">
        <v>760</v>
      </c>
      <c r="B34" s="536">
        <v>1356.3217699999998</v>
      </c>
      <c r="C34" s="492">
        <v>1390.58621</v>
      </c>
      <c r="D34" s="492">
        <v>1395.9828200000002</v>
      </c>
      <c r="E34" s="492">
        <v>1374.3076800000003</v>
      </c>
      <c r="F34" s="492">
        <v>1369.77485</v>
      </c>
      <c r="G34" s="492">
        <v>1408.2782399999999</v>
      </c>
      <c r="H34" s="492">
        <v>1462.3203600000002</v>
      </c>
      <c r="I34" s="492">
        <v>1468.02695</v>
      </c>
      <c r="J34" s="492">
        <v>1490.3179599999999</v>
      </c>
      <c r="K34" s="492">
        <v>1486.1703800000003</v>
      </c>
      <c r="L34" s="492">
        <v>1514.56908</v>
      </c>
      <c r="M34" s="492">
        <v>1540.7293199999997</v>
      </c>
      <c r="N34" s="492">
        <v>1537.20692</v>
      </c>
      <c r="O34" s="493">
        <v>1565.4242100000001</v>
      </c>
      <c r="P34" s="482"/>
      <c r="Q34" s="482"/>
      <c r="R34" s="482"/>
      <c r="S34" s="482"/>
      <c r="T34" s="482"/>
      <c r="U34" s="482"/>
      <c r="V34" s="482"/>
    </row>
    <row r="35" spans="1:22" s="486" customFormat="1" ht="14.25">
      <c r="A35" s="498" t="s">
        <v>33</v>
      </c>
      <c r="B35" s="499"/>
      <c r="C35" s="499"/>
      <c r="D35" s="499"/>
      <c r="E35" s="499"/>
      <c r="F35" s="499"/>
      <c r="G35" s="499"/>
      <c r="H35" s="499"/>
      <c r="I35" s="499"/>
      <c r="J35" s="499"/>
      <c r="K35" s="499"/>
      <c r="L35" s="499"/>
      <c r="M35" s="499"/>
      <c r="N35" s="499"/>
      <c r="O35" s="484"/>
      <c r="P35" s="484"/>
      <c r="Q35" s="484"/>
      <c r="R35" s="484"/>
      <c r="S35" s="484"/>
      <c r="T35" s="484"/>
      <c r="U35" s="484"/>
      <c r="V35" s="484"/>
    </row>
    <row r="38" ht="15">
      <c r="A38" s="70" t="s">
        <v>246</v>
      </c>
    </row>
    <row r="39" ht="15">
      <c r="A39" s="70" t="s">
        <v>247</v>
      </c>
    </row>
  </sheetData>
  <sheetProtection password="C1E7" sheet="1" objects="1" scenarios="1"/>
  <printOptions/>
  <pageMargins left="0.75" right="0.75" top="1" bottom="1" header="0.5" footer="0.5"/>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8:N39"/>
  <sheetViews>
    <sheetView zoomScale="75" zoomScaleNormal="75" workbookViewId="0" topLeftCell="A1">
      <selection activeCell="N34" sqref="N34"/>
    </sheetView>
  </sheetViews>
  <sheetFormatPr defaultColWidth="9.140625" defaultRowHeight="12.75"/>
  <cols>
    <col min="1" max="1" width="19.140625" style="476" customWidth="1"/>
    <col min="2" max="15" width="6.7109375" style="476" customWidth="1"/>
    <col min="16" max="16384" width="11.421875" style="476" customWidth="1"/>
  </cols>
  <sheetData>
    <row r="1" ht="15"/>
    <row r="2" ht="15"/>
    <row r="3" ht="15"/>
    <row r="4" ht="15"/>
    <row r="8" spans="1:4" ht="15.75">
      <c r="A8" s="477" t="s">
        <v>267</v>
      </c>
      <c r="B8" s="477"/>
      <c r="C8" s="477"/>
      <c r="D8" s="477"/>
    </row>
    <row r="9" s="477" customFormat="1" ht="15.75">
      <c r="A9" s="477" t="s">
        <v>268</v>
      </c>
    </row>
    <row r="10" s="478" customFormat="1" ht="15">
      <c r="A10" s="490" t="s">
        <v>269</v>
      </c>
    </row>
    <row r="11" spans="2:14" s="503" customFormat="1" ht="15.75">
      <c r="B11" s="503" t="s">
        <v>222</v>
      </c>
      <c r="C11" s="503" t="s">
        <v>223</v>
      </c>
      <c r="D11" s="503" t="s">
        <v>224</v>
      </c>
      <c r="E11" s="503" t="s">
        <v>225</v>
      </c>
      <c r="F11" s="503" t="s">
        <v>155</v>
      </c>
      <c r="G11" s="503" t="s">
        <v>156</v>
      </c>
      <c r="H11" s="503" t="s">
        <v>157</v>
      </c>
      <c r="I11" s="503" t="s">
        <v>158</v>
      </c>
      <c r="J11" s="503" t="s">
        <v>159</v>
      </c>
      <c r="K11" s="503" t="s">
        <v>160</v>
      </c>
      <c r="L11" s="503" t="s">
        <v>161</v>
      </c>
      <c r="M11" s="503" t="s">
        <v>162</v>
      </c>
      <c r="N11" s="503" t="s">
        <v>163</v>
      </c>
    </row>
    <row r="12" spans="2:14" s="480" customFormat="1" ht="15" hidden="1">
      <c r="B12" s="546"/>
      <c r="C12" s="546"/>
      <c r="D12" s="546"/>
      <c r="E12" s="546"/>
      <c r="F12" s="546"/>
      <c r="G12" s="546"/>
      <c r="H12" s="546"/>
      <c r="I12" s="546"/>
      <c r="J12" s="546"/>
      <c r="K12" s="546"/>
      <c r="L12" s="546"/>
      <c r="M12" s="546"/>
      <c r="N12" s="546"/>
    </row>
    <row r="13" spans="2:14" s="480" customFormat="1" ht="15" hidden="1">
      <c r="B13" s="546"/>
      <c r="C13" s="546"/>
      <c r="D13" s="546"/>
      <c r="E13" s="546"/>
      <c r="F13" s="546"/>
      <c r="G13" s="546"/>
      <c r="H13" s="546"/>
      <c r="I13" s="546"/>
      <c r="J13" s="546"/>
      <c r="K13" s="546"/>
      <c r="L13" s="546"/>
      <c r="M13" s="546"/>
      <c r="N13" s="546"/>
    </row>
    <row r="14" spans="2:14" s="481" customFormat="1" ht="15" hidden="1">
      <c r="B14" s="546"/>
      <c r="C14" s="547"/>
      <c r="D14" s="547"/>
      <c r="E14" s="547"/>
      <c r="F14" s="547"/>
      <c r="G14" s="547"/>
      <c r="H14" s="547"/>
      <c r="I14" s="547"/>
      <c r="J14" s="547"/>
      <c r="K14" s="547"/>
      <c r="L14" s="547"/>
      <c r="M14" s="547"/>
      <c r="N14" s="547"/>
    </row>
    <row r="15" spans="1:14" s="482" customFormat="1" ht="15">
      <c r="A15" s="482" t="s">
        <v>164</v>
      </c>
      <c r="B15" s="536">
        <v>288.79528000000005</v>
      </c>
      <c r="C15" s="492">
        <v>257.68745</v>
      </c>
      <c r="D15" s="492">
        <v>256.20368</v>
      </c>
      <c r="E15" s="492">
        <v>244.29014</v>
      </c>
      <c r="F15" s="492">
        <v>220.12789999999998</v>
      </c>
      <c r="G15" s="492">
        <v>204.98309</v>
      </c>
      <c r="H15" s="492">
        <v>187.76263</v>
      </c>
      <c r="I15" s="492">
        <v>169.02976</v>
      </c>
      <c r="J15" s="492">
        <v>163.23839</v>
      </c>
      <c r="K15" s="492">
        <v>169.31855</v>
      </c>
      <c r="L15" s="492">
        <v>172.45504</v>
      </c>
      <c r="M15" s="492">
        <v>170.09754999999998</v>
      </c>
      <c r="N15" s="492">
        <v>170.55862</v>
      </c>
    </row>
    <row r="16" spans="1:14" s="482" customFormat="1" ht="15" hidden="1">
      <c r="A16" s="480"/>
      <c r="B16" s="537"/>
      <c r="C16" s="492"/>
      <c r="D16" s="492"/>
      <c r="E16" s="492"/>
      <c r="F16" s="492"/>
      <c r="G16" s="492"/>
      <c r="H16" s="492"/>
      <c r="I16" s="492"/>
      <c r="J16" s="492"/>
      <c r="K16" s="492"/>
      <c r="L16" s="492"/>
      <c r="M16" s="492"/>
      <c r="N16" s="492"/>
    </row>
    <row r="17" spans="1:14" s="483" customFormat="1" ht="14.25">
      <c r="A17" s="494" t="s">
        <v>792</v>
      </c>
      <c r="B17" s="538"/>
      <c r="C17" s="495"/>
      <c r="D17" s="495"/>
      <c r="E17" s="495"/>
      <c r="F17" s="495"/>
      <c r="G17" s="495"/>
      <c r="H17" s="495"/>
      <c r="I17" s="495"/>
      <c r="J17" s="495"/>
      <c r="K17" s="495"/>
      <c r="L17" s="495"/>
      <c r="M17" s="495"/>
      <c r="N17" s="495"/>
    </row>
    <row r="18" spans="1:14" s="482" customFormat="1" ht="15">
      <c r="A18" s="482" t="s">
        <v>365</v>
      </c>
      <c r="B18" s="536">
        <v>408.30993</v>
      </c>
      <c r="C18" s="492">
        <v>405.87218000000007</v>
      </c>
      <c r="D18" s="492">
        <v>352.3159</v>
      </c>
      <c r="E18" s="492">
        <v>299.35735999999997</v>
      </c>
      <c r="F18" s="492">
        <v>231.92069</v>
      </c>
      <c r="G18" s="492">
        <v>222.47035</v>
      </c>
      <c r="H18" s="492">
        <v>196.39890999999997</v>
      </c>
      <c r="I18" s="492">
        <v>194.0753</v>
      </c>
      <c r="J18" s="492">
        <v>187.12412</v>
      </c>
      <c r="K18" s="492">
        <v>182.55772</v>
      </c>
      <c r="L18" s="492">
        <v>182.07393</v>
      </c>
      <c r="M18" s="492">
        <v>186.23207</v>
      </c>
      <c r="N18" s="492">
        <v>184.60646000000003</v>
      </c>
    </row>
    <row r="19" spans="1:14" s="482" customFormat="1" ht="15" hidden="1">
      <c r="A19" s="480"/>
      <c r="B19" s="536"/>
      <c r="C19" s="492"/>
      <c r="D19" s="492"/>
      <c r="E19" s="492"/>
      <c r="F19" s="492"/>
      <c r="G19" s="492"/>
      <c r="H19" s="492"/>
      <c r="I19" s="492"/>
      <c r="J19" s="492"/>
      <c r="K19" s="492"/>
      <c r="L19" s="492"/>
      <c r="M19" s="492"/>
      <c r="N19" s="492"/>
    </row>
    <row r="20" spans="1:14" s="483" customFormat="1" ht="14.25">
      <c r="A20" s="494" t="s">
        <v>401</v>
      </c>
      <c r="B20" s="554"/>
      <c r="C20" s="495"/>
      <c r="D20" s="495"/>
      <c r="E20" s="495"/>
      <c r="F20" s="495"/>
      <c r="G20" s="495"/>
      <c r="H20" s="495"/>
      <c r="I20" s="495"/>
      <c r="J20" s="495"/>
      <c r="K20" s="495"/>
      <c r="L20" s="495"/>
      <c r="M20" s="495"/>
      <c r="N20" s="495"/>
    </row>
    <row r="21" spans="1:14" s="482" customFormat="1" ht="15">
      <c r="A21" s="482" t="s">
        <v>768</v>
      </c>
      <c r="B21" s="536">
        <v>559.44429</v>
      </c>
      <c r="C21" s="492">
        <v>584.8407900000001</v>
      </c>
      <c r="D21" s="492">
        <v>545.6104</v>
      </c>
      <c r="E21" s="492">
        <v>523.72881</v>
      </c>
      <c r="F21" s="492">
        <v>480.75854</v>
      </c>
      <c r="G21" s="492">
        <v>466.11197999999996</v>
      </c>
      <c r="H21" s="492">
        <v>470.94945</v>
      </c>
      <c r="I21" s="492">
        <v>456.80048</v>
      </c>
      <c r="J21" s="492">
        <v>454.90056</v>
      </c>
      <c r="K21" s="492">
        <v>466.05165999999997</v>
      </c>
      <c r="L21" s="492">
        <v>470.71365999999995</v>
      </c>
      <c r="M21" s="492">
        <v>481.46813000000003</v>
      </c>
      <c r="N21" s="492">
        <v>482.94362</v>
      </c>
    </row>
    <row r="22" spans="1:14" s="482" customFormat="1" ht="15" hidden="1">
      <c r="A22" s="480"/>
      <c r="B22" s="536"/>
      <c r="C22" s="492"/>
      <c r="D22" s="492"/>
      <c r="E22" s="492"/>
      <c r="F22" s="492"/>
      <c r="G22" s="492"/>
      <c r="H22" s="492"/>
      <c r="I22" s="492"/>
      <c r="J22" s="492"/>
      <c r="K22" s="492"/>
      <c r="L22" s="492"/>
      <c r="M22" s="492"/>
      <c r="N22" s="492"/>
    </row>
    <row r="23" spans="1:14" s="483" customFormat="1" ht="14.25">
      <c r="A23" s="494" t="s">
        <v>403</v>
      </c>
      <c r="B23" s="554"/>
      <c r="C23" s="495"/>
      <c r="D23" s="495"/>
      <c r="E23" s="495"/>
      <c r="F23" s="495"/>
      <c r="G23" s="495"/>
      <c r="H23" s="495"/>
      <c r="I23" s="495"/>
      <c r="J23" s="495"/>
      <c r="K23" s="495"/>
      <c r="L23" s="495"/>
      <c r="M23" s="495"/>
      <c r="N23" s="495"/>
    </row>
    <row r="24" spans="1:14" s="482" customFormat="1" ht="15">
      <c r="A24" s="482" t="s">
        <v>384</v>
      </c>
      <c r="B24" s="536">
        <v>55.11818</v>
      </c>
      <c r="C24" s="492">
        <v>55.41918</v>
      </c>
      <c r="D24" s="492">
        <v>54.62023000000001</v>
      </c>
      <c r="E24" s="492">
        <v>54.28906</v>
      </c>
      <c r="F24" s="492">
        <v>45.86968</v>
      </c>
      <c r="G24" s="492">
        <v>47.84986</v>
      </c>
      <c r="H24" s="492">
        <v>53.810300000000005</v>
      </c>
      <c r="I24" s="492">
        <v>52.928239999999995</v>
      </c>
      <c r="J24" s="492">
        <v>51.39876</v>
      </c>
      <c r="K24" s="492">
        <v>54.06804</v>
      </c>
      <c r="L24" s="492">
        <v>57.331739999999996</v>
      </c>
      <c r="M24" s="492">
        <v>59.43213</v>
      </c>
      <c r="N24" s="492">
        <v>61.933690000000006</v>
      </c>
    </row>
    <row r="25" spans="1:14" s="482" customFormat="1" ht="15" hidden="1">
      <c r="A25" s="480"/>
      <c r="B25" s="536"/>
      <c r="C25" s="492"/>
      <c r="D25" s="492"/>
      <c r="E25" s="492"/>
      <c r="F25" s="492"/>
      <c r="G25" s="492"/>
      <c r="H25" s="492"/>
      <c r="I25" s="492"/>
      <c r="J25" s="492"/>
      <c r="K25" s="492"/>
      <c r="L25" s="492"/>
      <c r="M25" s="492"/>
      <c r="N25" s="492"/>
    </row>
    <row r="26" spans="1:14" s="482" customFormat="1" ht="15" hidden="1">
      <c r="A26" s="480"/>
      <c r="B26" s="536"/>
      <c r="C26" s="492"/>
      <c r="D26" s="492"/>
      <c r="E26" s="492"/>
      <c r="F26" s="492"/>
      <c r="G26" s="492"/>
      <c r="H26" s="492"/>
      <c r="I26" s="492"/>
      <c r="J26" s="492"/>
      <c r="K26" s="492"/>
      <c r="L26" s="492"/>
      <c r="M26" s="492"/>
      <c r="N26" s="492"/>
    </row>
    <row r="27" spans="1:14" s="483" customFormat="1" ht="14.25">
      <c r="A27" s="494" t="s">
        <v>385</v>
      </c>
      <c r="B27" s="554"/>
      <c r="C27" s="495"/>
      <c r="D27" s="495"/>
      <c r="E27" s="495"/>
      <c r="F27" s="495"/>
      <c r="G27" s="495"/>
      <c r="H27" s="495"/>
      <c r="I27" s="495"/>
      <c r="J27" s="495"/>
      <c r="K27" s="495"/>
      <c r="L27" s="495"/>
      <c r="M27" s="495"/>
      <c r="N27" s="495"/>
    </row>
    <row r="28" spans="1:14" s="482" customFormat="1" ht="15">
      <c r="A28" s="476" t="s">
        <v>165</v>
      </c>
      <c r="B28" s="536">
        <v>20.038</v>
      </c>
      <c r="C28" s="492">
        <v>20.18162</v>
      </c>
      <c r="D28" s="492">
        <v>20.01684</v>
      </c>
      <c r="E28" s="492">
        <v>20.86523</v>
      </c>
      <c r="F28" s="492">
        <v>21.32988</v>
      </c>
      <c r="G28" s="492">
        <v>20.462419999999998</v>
      </c>
      <c r="H28" s="492">
        <v>18.453979999999998</v>
      </c>
      <c r="I28" s="492">
        <v>18.590700000000002</v>
      </c>
      <c r="J28" s="492">
        <v>19.36015</v>
      </c>
      <c r="K28" s="492">
        <v>19.50599</v>
      </c>
      <c r="L28" s="492">
        <v>19.640849999999997</v>
      </c>
      <c r="M28" s="492">
        <v>20.4478</v>
      </c>
      <c r="N28" s="492">
        <v>19.46653</v>
      </c>
    </row>
    <row r="29" spans="1:14" s="483" customFormat="1" ht="14.25">
      <c r="A29" s="494" t="s">
        <v>168</v>
      </c>
      <c r="B29" s="495"/>
      <c r="C29" s="495"/>
      <c r="D29" s="495"/>
      <c r="E29" s="495"/>
      <c r="F29" s="495"/>
      <c r="G29" s="495"/>
      <c r="H29" s="495"/>
      <c r="I29" s="495"/>
      <c r="J29" s="495"/>
      <c r="K29" s="495"/>
      <c r="L29" s="495"/>
      <c r="M29" s="495"/>
      <c r="N29" s="495"/>
    </row>
    <row r="30" spans="1:14" s="482" customFormat="1" ht="15" hidden="1">
      <c r="A30" s="480"/>
      <c r="B30" s="536"/>
      <c r="C30" s="492"/>
      <c r="D30" s="492"/>
      <c r="E30" s="492"/>
      <c r="F30" s="492"/>
      <c r="G30" s="492"/>
      <c r="H30" s="492"/>
      <c r="I30" s="492"/>
      <c r="J30" s="492"/>
      <c r="K30" s="492"/>
      <c r="L30" s="492"/>
      <c r="M30" s="492"/>
      <c r="N30" s="492"/>
    </row>
    <row r="31" spans="1:14" s="482" customFormat="1" ht="15" hidden="1">
      <c r="A31" s="480"/>
      <c r="B31" s="492"/>
      <c r="C31" s="492"/>
      <c r="D31" s="492"/>
      <c r="E31" s="492"/>
      <c r="F31" s="492"/>
      <c r="G31" s="492"/>
      <c r="H31" s="492"/>
      <c r="I31" s="492"/>
      <c r="J31" s="492"/>
      <c r="K31" s="492"/>
      <c r="L31" s="492"/>
      <c r="M31" s="492"/>
      <c r="N31" s="492"/>
    </row>
    <row r="32" spans="1:14" s="482" customFormat="1" ht="15">
      <c r="A32" s="482" t="s">
        <v>251</v>
      </c>
      <c r="B32" s="492">
        <v>16.094</v>
      </c>
      <c r="C32" s="492">
        <v>17.24391</v>
      </c>
      <c r="D32" s="492">
        <v>14.180849999999998</v>
      </c>
      <c r="E32" s="492">
        <v>13.66459</v>
      </c>
      <c r="F32" s="492">
        <v>10.47224</v>
      </c>
      <c r="G32" s="492">
        <v>9.704400000000001</v>
      </c>
      <c r="H32" s="492">
        <v>8.754760000000001</v>
      </c>
      <c r="I32" s="492">
        <v>8.89057</v>
      </c>
      <c r="J32" s="492">
        <v>9.009709999999998</v>
      </c>
      <c r="K32" s="492">
        <v>10.721140000000002</v>
      </c>
      <c r="L32" s="492">
        <v>10.27347</v>
      </c>
      <c r="M32" s="492">
        <v>10.646510000000001</v>
      </c>
      <c r="N32" s="492">
        <v>10.8642</v>
      </c>
    </row>
    <row r="33" spans="1:14" s="484" customFormat="1" ht="14.25">
      <c r="A33" s="498" t="s">
        <v>252</v>
      </c>
      <c r="B33" s="502"/>
      <c r="C33" s="502"/>
      <c r="D33" s="502"/>
      <c r="E33" s="502"/>
      <c r="F33" s="502"/>
      <c r="G33" s="502"/>
      <c r="H33" s="502"/>
      <c r="I33" s="502"/>
      <c r="J33" s="502"/>
      <c r="K33" s="502"/>
      <c r="L33" s="502"/>
      <c r="M33" s="502"/>
      <c r="N33" s="502"/>
    </row>
    <row r="34" spans="1:14" s="482" customFormat="1" ht="15">
      <c r="A34" s="482" t="s">
        <v>760</v>
      </c>
      <c r="B34" s="492">
        <v>1347.79968</v>
      </c>
      <c r="C34" s="492">
        <v>1341.2451300000002</v>
      </c>
      <c r="D34" s="492">
        <v>1242.9479000000001</v>
      </c>
      <c r="E34" s="492">
        <v>1156.1951900000004</v>
      </c>
      <c r="F34" s="492">
        <v>1010.47893</v>
      </c>
      <c r="G34" s="492">
        <v>971.5820999999999</v>
      </c>
      <c r="H34" s="492">
        <v>936.1300299999999</v>
      </c>
      <c r="I34" s="492">
        <v>900.3150499999999</v>
      </c>
      <c r="J34" s="492">
        <v>885.03169</v>
      </c>
      <c r="K34" s="492">
        <v>902.2230999999999</v>
      </c>
      <c r="L34" s="492">
        <v>912.4886899999999</v>
      </c>
      <c r="M34" s="492">
        <v>928.32419</v>
      </c>
      <c r="N34" s="492">
        <v>930.37312</v>
      </c>
    </row>
    <row r="35" spans="1:14" s="484" customFormat="1" ht="14.25">
      <c r="A35" s="498" t="s">
        <v>33</v>
      </c>
      <c r="B35" s="555"/>
      <c r="C35" s="527"/>
      <c r="D35" s="527"/>
      <c r="E35" s="499"/>
      <c r="F35" s="499"/>
      <c r="G35" s="499"/>
      <c r="H35" s="499"/>
      <c r="I35" s="499"/>
      <c r="J35" s="499"/>
      <c r="K35" s="499"/>
      <c r="L35" s="499"/>
      <c r="M35" s="499"/>
      <c r="N35" s="499"/>
    </row>
    <row r="36" s="552" customFormat="1" ht="15">
      <c r="A36" s="480"/>
    </row>
    <row r="37" s="552" customFormat="1" ht="15">
      <c r="A37" s="480"/>
    </row>
    <row r="38" s="70" customFormat="1" ht="12.75">
      <c r="A38" s="70" t="s">
        <v>227</v>
      </c>
    </row>
    <row r="39" s="70" customFormat="1" ht="12.75">
      <c r="A39" s="70" t="s">
        <v>228</v>
      </c>
    </row>
  </sheetData>
  <sheetProtection password="C1E7" sheet="1" objects="1" scenarios="1"/>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8:AJ59"/>
  <sheetViews>
    <sheetView zoomScale="75" zoomScaleNormal="75" workbookViewId="0" topLeftCell="A1">
      <pane xSplit="1" topLeftCell="V1" activePane="topRight" state="frozen"/>
      <selection pane="topLeft" activeCell="A1" sqref="A1"/>
      <selection pane="topRight" activeCell="AA2" sqref="AA2"/>
    </sheetView>
  </sheetViews>
  <sheetFormatPr defaultColWidth="9.140625" defaultRowHeight="12.75"/>
  <cols>
    <col min="1" max="1" width="59.140625" style="163" customWidth="1"/>
    <col min="2" max="37" width="7.7109375" style="163" customWidth="1"/>
    <col min="38" max="16384" width="11.421875" style="163" customWidth="1"/>
  </cols>
  <sheetData>
    <row r="1" ht="15"/>
    <row r="2" ht="15"/>
    <row r="3" ht="15"/>
    <row r="4" ht="15"/>
    <row r="8" ht="15.75">
      <c r="A8" s="162" t="s">
        <v>53</v>
      </c>
    </row>
    <row r="9" s="162" customFormat="1" ht="15.75">
      <c r="A9" s="162" t="s">
        <v>605</v>
      </c>
    </row>
    <row r="10" s="164" customFormat="1" ht="15">
      <c r="A10" s="164" t="s">
        <v>606</v>
      </c>
    </row>
    <row r="11" spans="2:36" s="165" customFormat="1" ht="15.75">
      <c r="B11" s="165">
        <v>1970</v>
      </c>
      <c r="C11" s="165">
        <v>1971</v>
      </c>
      <c r="D11" s="165">
        <v>1972</v>
      </c>
      <c r="E11" s="165">
        <v>1973</v>
      </c>
      <c r="F11" s="165">
        <v>1974</v>
      </c>
      <c r="G11" s="165">
        <v>1975</v>
      </c>
      <c r="H11" s="165">
        <v>1976</v>
      </c>
      <c r="I11" s="165">
        <v>1977</v>
      </c>
      <c r="J11" s="165">
        <v>1978</v>
      </c>
      <c r="K11" s="165">
        <v>1979</v>
      </c>
      <c r="L11" s="165">
        <v>1980</v>
      </c>
      <c r="M11" s="165">
        <v>1981</v>
      </c>
      <c r="N11" s="165">
        <v>1982</v>
      </c>
      <c r="O11" s="165">
        <v>1983</v>
      </c>
      <c r="P11" s="165">
        <v>1984</v>
      </c>
      <c r="Q11" s="165">
        <v>1985</v>
      </c>
      <c r="R11" s="165">
        <v>1986</v>
      </c>
      <c r="S11" s="165">
        <v>1987</v>
      </c>
      <c r="T11" s="165">
        <v>1988</v>
      </c>
      <c r="U11" s="165">
        <v>1989</v>
      </c>
      <c r="V11" s="165">
        <v>1990</v>
      </c>
      <c r="W11" s="165">
        <v>1991</v>
      </c>
      <c r="X11" s="165">
        <v>1992</v>
      </c>
      <c r="Y11" s="165">
        <v>1993</v>
      </c>
      <c r="Z11" s="165">
        <v>1994</v>
      </c>
      <c r="AA11" s="165">
        <v>1995</v>
      </c>
      <c r="AB11" s="165">
        <v>1996</v>
      </c>
      <c r="AC11" s="165">
        <v>1997</v>
      </c>
      <c r="AD11" s="165">
        <v>1998</v>
      </c>
      <c r="AE11" s="165">
        <v>1999</v>
      </c>
      <c r="AF11" s="165">
        <v>2000</v>
      </c>
      <c r="AG11" s="165">
        <v>2001</v>
      </c>
      <c r="AH11" s="166">
        <v>2002</v>
      </c>
      <c r="AI11" s="166">
        <v>2003</v>
      </c>
      <c r="AJ11" s="165">
        <v>2004</v>
      </c>
    </row>
    <row r="12" spans="1:36" s="167" customFormat="1" ht="15">
      <c r="A12" s="167" t="s">
        <v>766</v>
      </c>
      <c r="B12" s="167">
        <v>154</v>
      </c>
      <c r="C12" s="167">
        <v>151</v>
      </c>
      <c r="D12" s="167">
        <v>156</v>
      </c>
      <c r="E12" s="167">
        <v>165</v>
      </c>
      <c r="F12" s="167">
        <v>164</v>
      </c>
      <c r="G12" s="167">
        <v>160</v>
      </c>
      <c r="H12" s="167">
        <v>159</v>
      </c>
      <c r="I12" s="167">
        <v>148</v>
      </c>
      <c r="J12" s="167">
        <v>151</v>
      </c>
      <c r="K12" s="167">
        <v>156</v>
      </c>
      <c r="L12" s="167">
        <v>148</v>
      </c>
      <c r="M12" s="167">
        <v>138</v>
      </c>
      <c r="N12" s="167">
        <v>128</v>
      </c>
      <c r="O12" s="168">
        <v>129.11199222222223</v>
      </c>
      <c r="P12" s="168">
        <v>135.2244122222222</v>
      </c>
      <c r="Q12" s="168">
        <v>139.50272444444442</v>
      </c>
      <c r="R12" s="168">
        <v>138.35695222222222</v>
      </c>
      <c r="S12" s="168">
        <v>141.08644444444442</v>
      </c>
      <c r="T12" s="168">
        <v>142.56330777777777</v>
      </c>
      <c r="U12" s="168">
        <v>141.33169444444445</v>
      </c>
      <c r="V12" s="168">
        <v>140.24060333333333</v>
      </c>
      <c r="W12" s="168">
        <v>134.96678333333332</v>
      </c>
      <c r="X12" s="168">
        <v>132.38076111111113</v>
      </c>
      <c r="Y12" s="168">
        <v>135.32315999999997</v>
      </c>
      <c r="Z12" s="168">
        <v>139.83133555555557</v>
      </c>
      <c r="AA12" s="168">
        <v>146.00363666666667</v>
      </c>
      <c r="AB12" s="168">
        <v>147.94362444444445</v>
      </c>
      <c r="AC12" s="168">
        <v>152.71467777777778</v>
      </c>
      <c r="AD12" s="168">
        <v>152.08244444444446</v>
      </c>
      <c r="AE12" s="168">
        <v>152.98053222222222</v>
      </c>
      <c r="AF12" s="168">
        <v>153.16440444444444</v>
      </c>
      <c r="AG12" s="168">
        <v>152.00977777777774</v>
      </c>
      <c r="AH12" s="168">
        <v>153.9153288888889</v>
      </c>
      <c r="AI12" s="168">
        <v>157.88134222222223</v>
      </c>
      <c r="AJ12" s="168">
        <v>157.40488</v>
      </c>
    </row>
    <row r="13" spans="1:36" s="169" customFormat="1" ht="15">
      <c r="A13" s="169" t="s">
        <v>777</v>
      </c>
      <c r="AE13" s="170"/>
      <c r="AF13" s="170"/>
      <c r="AG13" s="170"/>
      <c r="AH13" s="170"/>
      <c r="AI13" s="168"/>
      <c r="AJ13" s="170"/>
    </row>
    <row r="14" spans="1:36" s="167" customFormat="1" ht="15">
      <c r="A14" s="167" t="s">
        <v>778</v>
      </c>
      <c r="B14" s="167">
        <v>56</v>
      </c>
      <c r="C14" s="167">
        <v>56</v>
      </c>
      <c r="D14" s="167">
        <v>58</v>
      </c>
      <c r="E14" s="167">
        <v>62</v>
      </c>
      <c r="F14" s="167">
        <v>58</v>
      </c>
      <c r="G14" s="167">
        <v>62</v>
      </c>
      <c r="H14" s="167">
        <v>67</v>
      </c>
      <c r="I14" s="167">
        <v>70</v>
      </c>
      <c r="J14" s="167">
        <v>71</v>
      </c>
      <c r="K14" s="167">
        <v>71</v>
      </c>
      <c r="L14" s="167">
        <v>68</v>
      </c>
      <c r="M14" s="167">
        <v>67</v>
      </c>
      <c r="N14" s="167">
        <v>67</v>
      </c>
      <c r="O14" s="171">
        <v>70.86722222222222</v>
      </c>
      <c r="P14" s="171">
        <v>74.57222222222222</v>
      </c>
      <c r="Q14" s="171">
        <v>75.67</v>
      </c>
      <c r="R14" s="171">
        <v>78.98</v>
      </c>
      <c r="S14" s="171">
        <v>81.38194444444444</v>
      </c>
      <c r="T14" s="171">
        <v>85.09472222222223</v>
      </c>
      <c r="U14" s="171">
        <v>86.39138888888888</v>
      </c>
      <c r="V14" s="171">
        <v>83.44805555555554</v>
      </c>
      <c r="W14" s="171">
        <v>81.3525</v>
      </c>
      <c r="X14" s="171">
        <v>82.47888888888887</v>
      </c>
      <c r="Y14" s="171">
        <v>79.87194444444445</v>
      </c>
      <c r="Z14" s="171">
        <v>81.6361111111111</v>
      </c>
      <c r="AA14" s="171">
        <v>83.51194444444444</v>
      </c>
      <c r="AB14" s="171">
        <v>83.44222222222223</v>
      </c>
      <c r="AC14" s="171">
        <v>83.32166666666666</v>
      </c>
      <c r="AD14" s="171">
        <v>86.18055555555554</v>
      </c>
      <c r="AE14" s="171">
        <v>87.34888888888888</v>
      </c>
      <c r="AF14" s="171">
        <v>87.41694444444445</v>
      </c>
      <c r="AG14" s="171">
        <v>89.0249027777778</v>
      </c>
      <c r="AH14" s="168">
        <v>92.96145000000001</v>
      </c>
      <c r="AI14" s="168">
        <v>94</v>
      </c>
      <c r="AJ14" s="168">
        <v>99</v>
      </c>
    </row>
    <row r="15" spans="1:36" s="169" customFormat="1" ht="15">
      <c r="A15" s="169" t="s">
        <v>779</v>
      </c>
      <c r="AE15" s="170"/>
      <c r="AF15" s="170"/>
      <c r="AG15" s="170"/>
      <c r="AH15" s="170"/>
      <c r="AI15" s="168"/>
      <c r="AJ15" s="170"/>
    </row>
    <row r="16" spans="1:36" s="167" customFormat="1" ht="15">
      <c r="A16" s="167" t="s">
        <v>607</v>
      </c>
      <c r="B16" s="167">
        <v>165</v>
      </c>
      <c r="C16" s="167">
        <v>159</v>
      </c>
      <c r="D16" s="167">
        <v>157</v>
      </c>
      <c r="E16" s="167">
        <v>164</v>
      </c>
      <c r="F16" s="167">
        <v>140</v>
      </c>
      <c r="G16" s="167">
        <v>152</v>
      </c>
      <c r="H16" s="167">
        <v>166</v>
      </c>
      <c r="I16" s="167">
        <v>163</v>
      </c>
      <c r="J16" s="167">
        <v>166</v>
      </c>
      <c r="K16" s="167">
        <v>174</v>
      </c>
      <c r="L16" s="167">
        <v>165</v>
      </c>
      <c r="M16" s="167">
        <v>162</v>
      </c>
      <c r="N16" s="167">
        <v>154</v>
      </c>
      <c r="O16" s="168">
        <v>145.35972222222222</v>
      </c>
      <c r="P16" s="168">
        <v>145.0825</v>
      </c>
      <c r="Q16" s="168">
        <v>161.00333333333333</v>
      </c>
      <c r="R16" s="168">
        <v>155.3997222222222</v>
      </c>
      <c r="S16" s="168">
        <v>162.66305555555556</v>
      </c>
      <c r="T16" s="168">
        <v>154.66305555555556</v>
      </c>
      <c r="U16" s="168">
        <v>148.0244444444444</v>
      </c>
      <c r="V16" s="168">
        <v>149.7513888888889</v>
      </c>
      <c r="W16" s="168">
        <v>156.58527777777778</v>
      </c>
      <c r="X16" s="168">
        <v>152.6</v>
      </c>
      <c r="Y16" s="168">
        <v>156.67472222222221</v>
      </c>
      <c r="Z16" s="168">
        <v>156.92944444444444</v>
      </c>
      <c r="AA16" s="168">
        <v>156.86444444444447</v>
      </c>
      <c r="AB16" s="168">
        <v>162.90527777777777</v>
      </c>
      <c r="AC16" s="168">
        <v>153.46</v>
      </c>
      <c r="AD16" s="168">
        <v>153.76527777777778</v>
      </c>
      <c r="AE16" s="168">
        <v>150.96916666666667</v>
      </c>
      <c r="AF16" s="168">
        <v>148.475</v>
      </c>
      <c r="AG16" s="168">
        <v>154.71472222222224</v>
      </c>
      <c r="AH16" s="168">
        <v>153.34222222222223</v>
      </c>
      <c r="AI16" s="168">
        <v>153.74277777777775</v>
      </c>
      <c r="AJ16" s="168">
        <v>148.77527777777777</v>
      </c>
    </row>
    <row r="17" spans="1:36" s="169" customFormat="1" ht="15">
      <c r="A17" s="169" t="s">
        <v>608</v>
      </c>
      <c r="AE17" s="170"/>
      <c r="AF17" s="170"/>
      <c r="AG17" s="170"/>
      <c r="AH17" s="170"/>
      <c r="AI17" s="168"/>
      <c r="AJ17" s="170"/>
    </row>
    <row r="18" spans="1:36" s="167" customFormat="1" ht="15">
      <c r="A18" s="167" t="s">
        <v>649</v>
      </c>
      <c r="B18" s="168">
        <v>49</v>
      </c>
      <c r="C18" s="168">
        <v>37</v>
      </c>
      <c r="D18" s="168">
        <v>40</v>
      </c>
      <c r="E18" s="168">
        <v>43</v>
      </c>
      <c r="F18" s="168">
        <v>39</v>
      </c>
      <c r="G18" s="168">
        <v>31</v>
      </c>
      <c r="H18" s="168">
        <v>45</v>
      </c>
      <c r="I18" s="168">
        <v>43</v>
      </c>
      <c r="J18" s="168">
        <v>33</v>
      </c>
      <c r="K18" s="168">
        <v>39</v>
      </c>
      <c r="L18" s="168">
        <v>31</v>
      </c>
      <c r="M18" s="168">
        <v>37</v>
      </c>
      <c r="N18" s="168">
        <v>32</v>
      </c>
      <c r="O18" s="168">
        <v>32.15177777777778</v>
      </c>
      <c r="P18" s="168">
        <v>34.25094444444443</v>
      </c>
      <c r="Q18" s="168">
        <v>39.8905</v>
      </c>
      <c r="R18" s="168">
        <v>41.699111111111165</v>
      </c>
      <c r="S18" s="168">
        <v>40.374222222222244</v>
      </c>
      <c r="T18" s="168">
        <v>39.59411111111109</v>
      </c>
      <c r="U18" s="168">
        <v>36.95933333333335</v>
      </c>
      <c r="V18" s="168">
        <v>36.85483333333332</v>
      </c>
      <c r="W18" s="168">
        <v>37.94455555555558</v>
      </c>
      <c r="X18" s="168">
        <v>37.092611111111125</v>
      </c>
      <c r="Y18" s="168">
        <v>35.88094444444444</v>
      </c>
      <c r="Z18" s="168">
        <v>43.745388888888954</v>
      </c>
      <c r="AA18" s="168">
        <v>42.14455555555554</v>
      </c>
      <c r="AB18" s="168">
        <v>50.3953333333333</v>
      </c>
      <c r="AC18" s="168">
        <v>42.11988888888894</v>
      </c>
      <c r="AD18" s="168">
        <v>46.82244444444444</v>
      </c>
      <c r="AE18" s="168">
        <v>42.30583333333334</v>
      </c>
      <c r="AF18" s="168">
        <v>42.86483333333335</v>
      </c>
      <c r="AG18" s="168">
        <v>44.68466666666666</v>
      </c>
      <c r="AH18" s="168">
        <v>50</v>
      </c>
      <c r="AI18" s="168">
        <v>47</v>
      </c>
      <c r="AJ18" s="168">
        <v>48</v>
      </c>
    </row>
    <row r="19" spans="1:36" s="169" customFormat="1" ht="15">
      <c r="A19" s="169" t="s">
        <v>650</v>
      </c>
      <c r="AE19" s="170"/>
      <c r="AF19" s="170"/>
      <c r="AG19" s="170"/>
      <c r="AH19" s="170"/>
      <c r="AI19" s="168"/>
      <c r="AJ19" s="170"/>
    </row>
    <row r="20" spans="1:36" s="167" customFormat="1" ht="18">
      <c r="A20" s="167" t="s">
        <v>7</v>
      </c>
      <c r="B20" s="167">
        <v>0</v>
      </c>
      <c r="C20" s="167">
        <v>0</v>
      </c>
      <c r="D20" s="167">
        <v>4</v>
      </c>
      <c r="E20" s="167">
        <v>4</v>
      </c>
      <c r="F20" s="167">
        <v>4</v>
      </c>
      <c r="G20" s="167">
        <v>24</v>
      </c>
      <c r="H20" s="167">
        <v>32</v>
      </c>
      <c r="I20" s="167">
        <v>40</v>
      </c>
      <c r="J20" s="167">
        <v>47</v>
      </c>
      <c r="K20" s="167">
        <v>42</v>
      </c>
      <c r="L20" s="167">
        <v>53</v>
      </c>
      <c r="M20" s="167">
        <v>74</v>
      </c>
      <c r="N20" s="167">
        <v>79</v>
      </c>
      <c r="O20" s="168">
        <v>82.62290000000002</v>
      </c>
      <c r="P20" s="168">
        <v>100.57801</v>
      </c>
      <c r="Q20" s="168">
        <v>114.22591</v>
      </c>
      <c r="R20" s="168">
        <v>132.21329</v>
      </c>
      <c r="S20" s="168">
        <v>132.45329</v>
      </c>
      <c r="T20" s="168">
        <v>137.24110000000002</v>
      </c>
      <c r="U20" s="168">
        <v>130.71140000000003</v>
      </c>
      <c r="V20" s="168">
        <v>134.21189</v>
      </c>
      <c r="W20" s="168">
        <v>151.68709</v>
      </c>
      <c r="X20" s="168">
        <v>124.73407</v>
      </c>
      <c r="Y20" s="168">
        <v>120.78895000000001</v>
      </c>
      <c r="Z20" s="168">
        <v>144.19707</v>
      </c>
      <c r="AA20" s="168">
        <v>137.38138</v>
      </c>
      <c r="AB20" s="168">
        <v>150.17337000000003</v>
      </c>
      <c r="AC20" s="168">
        <v>136.05093000000002</v>
      </c>
      <c r="AD20" s="168">
        <v>144.46787000000003</v>
      </c>
      <c r="AE20" s="168">
        <v>140.18761</v>
      </c>
      <c r="AF20" s="168">
        <v>110.99336000000001</v>
      </c>
      <c r="AG20" s="168">
        <v>141.96441000000002</v>
      </c>
      <c r="AH20" s="168">
        <v>132.58791</v>
      </c>
      <c r="AI20" s="168">
        <v>132.22558</v>
      </c>
      <c r="AJ20" s="168">
        <v>148.60398</v>
      </c>
    </row>
    <row r="21" spans="1:36" s="169" customFormat="1" ht="16.5">
      <c r="A21" s="172" t="s">
        <v>604</v>
      </c>
      <c r="AE21" s="170"/>
      <c r="AF21" s="170"/>
      <c r="AG21" s="170"/>
      <c r="AH21" s="170"/>
      <c r="AI21" s="168"/>
      <c r="AJ21" s="170"/>
    </row>
    <row r="22" spans="1:36" s="167" customFormat="1" ht="15">
      <c r="A22" s="167" t="s">
        <v>781</v>
      </c>
      <c r="B22" s="167">
        <v>33</v>
      </c>
      <c r="C22" s="167">
        <v>32</v>
      </c>
      <c r="D22" s="167">
        <v>33</v>
      </c>
      <c r="E22" s="167">
        <v>32</v>
      </c>
      <c r="F22" s="167">
        <v>32</v>
      </c>
      <c r="G22" s="167">
        <v>34</v>
      </c>
      <c r="H22" s="167">
        <v>33</v>
      </c>
      <c r="I22" s="167">
        <v>33</v>
      </c>
      <c r="J22" s="167">
        <v>33</v>
      </c>
      <c r="K22" s="167">
        <v>28</v>
      </c>
      <c r="L22" s="167">
        <v>25</v>
      </c>
      <c r="M22" s="167">
        <v>24</v>
      </c>
      <c r="N22" s="167">
        <v>25</v>
      </c>
      <c r="O22" s="171">
        <v>25.231111111111108</v>
      </c>
      <c r="P22" s="171">
        <v>25.128055555555555</v>
      </c>
      <c r="Q22" s="171">
        <v>22.995</v>
      </c>
      <c r="R22" s="171">
        <v>28.02416666666667</v>
      </c>
      <c r="S22" s="171">
        <v>29.076944444444447</v>
      </c>
      <c r="T22" s="171">
        <v>28.20777777777778</v>
      </c>
      <c r="U22" s="171">
        <v>26.98916666666667</v>
      </c>
      <c r="V22" s="171">
        <v>31.289444444444445</v>
      </c>
      <c r="W22" s="171">
        <v>27.755</v>
      </c>
      <c r="X22" s="171">
        <v>30.598055555555554</v>
      </c>
      <c r="Y22" s="171">
        <v>30.02861111111111</v>
      </c>
      <c r="Z22" s="171">
        <v>32.647222222222226</v>
      </c>
      <c r="AA22" s="171">
        <v>33.481388888888894</v>
      </c>
      <c r="AB22" s="171">
        <v>33.25972222222222</v>
      </c>
      <c r="AC22" s="171">
        <v>37.51694444444445</v>
      </c>
      <c r="AD22" s="171">
        <v>40.75583333333333</v>
      </c>
      <c r="AE22" s="171">
        <v>35.69583333333333</v>
      </c>
      <c r="AF22" s="171">
        <v>38.01888888888888</v>
      </c>
      <c r="AG22" s="171">
        <v>42.48861111111111</v>
      </c>
      <c r="AH22" s="168">
        <v>40.18222222222222</v>
      </c>
      <c r="AI22" s="168">
        <v>42.590555555555554</v>
      </c>
      <c r="AJ22" s="168">
        <v>45.05527777777778</v>
      </c>
    </row>
    <row r="23" spans="1:35" s="167" customFormat="1" ht="15">
      <c r="A23" s="167" t="s">
        <v>782</v>
      </c>
      <c r="AG23" s="168"/>
      <c r="AH23" s="168"/>
      <c r="AI23" s="168"/>
    </row>
    <row r="24" spans="1:35" s="169" customFormat="1" ht="15">
      <c r="A24" s="169" t="s">
        <v>783</v>
      </c>
      <c r="AG24" s="170"/>
      <c r="AH24" s="170"/>
      <c r="AI24" s="168"/>
    </row>
    <row r="25" spans="1:35" s="173" customFormat="1" ht="15">
      <c r="A25" s="173" t="s">
        <v>784</v>
      </c>
      <c r="AG25" s="174"/>
      <c r="AH25" s="174"/>
      <c r="AI25" s="168"/>
    </row>
    <row r="26" spans="1:36" ht="15">
      <c r="A26" s="163" t="s">
        <v>601</v>
      </c>
      <c r="B26" s="163">
        <v>457</v>
      </c>
      <c r="C26" s="163">
        <v>436</v>
      </c>
      <c r="D26" s="163">
        <v>448</v>
      </c>
      <c r="E26" s="163">
        <v>470</v>
      </c>
      <c r="F26" s="163">
        <v>437</v>
      </c>
      <c r="G26" s="163">
        <v>463</v>
      </c>
      <c r="H26" s="163">
        <v>501</v>
      </c>
      <c r="I26" s="163">
        <v>497</v>
      </c>
      <c r="J26" s="163">
        <v>500</v>
      </c>
      <c r="K26" s="163">
        <v>510</v>
      </c>
      <c r="L26" s="163">
        <v>489</v>
      </c>
      <c r="M26" s="163">
        <v>502</v>
      </c>
      <c r="N26" s="163">
        <v>485</v>
      </c>
      <c r="O26" s="168">
        <v>485.3447255555556</v>
      </c>
      <c r="P26" s="168">
        <v>514.8361444444445</v>
      </c>
      <c r="Q26" s="168">
        <v>553.2874677777778</v>
      </c>
      <c r="R26" s="168">
        <v>574.6732422222223</v>
      </c>
      <c r="S26" s="168">
        <v>587.0359011111111</v>
      </c>
      <c r="T26" s="168">
        <v>587.3640744444444</v>
      </c>
      <c r="U26" s="168">
        <v>570.4074277777778</v>
      </c>
      <c r="V26" s="168">
        <v>575.7962155555556</v>
      </c>
      <c r="W26" s="168">
        <v>590.2912066666667</v>
      </c>
      <c r="X26" s="168">
        <v>559.8843866666667</v>
      </c>
      <c r="Y26" s="168">
        <v>558.5683322222222</v>
      </c>
      <c r="Z26" s="168">
        <v>598.9865722222223</v>
      </c>
      <c r="AA26" s="168">
        <v>599.38735</v>
      </c>
      <c r="AB26" s="168">
        <v>628.11955</v>
      </c>
      <c r="AC26" s="168">
        <v>605.1841077777779</v>
      </c>
      <c r="AD26" s="168">
        <v>624.0744255555555</v>
      </c>
      <c r="AE26" s="168">
        <v>609.4878644444445</v>
      </c>
      <c r="AF26" s="168">
        <v>580.9334311111112</v>
      </c>
      <c r="AG26" s="175">
        <v>624.8870905555556</v>
      </c>
      <c r="AH26" s="175">
        <v>622</v>
      </c>
      <c r="AI26" s="180">
        <v>627</v>
      </c>
      <c r="AJ26" s="168">
        <v>647.068904444444</v>
      </c>
    </row>
    <row r="27" spans="1:35" s="173" customFormat="1" ht="15">
      <c r="A27" s="173" t="s">
        <v>785</v>
      </c>
      <c r="AI27" s="181"/>
    </row>
    <row r="28" spans="2:35" ht="15">
      <c r="B28" s="167"/>
      <c r="C28" s="167"/>
      <c r="D28" s="167"/>
      <c r="E28" s="167"/>
      <c r="F28" s="167"/>
      <c r="G28" s="167"/>
      <c r="H28" s="167"/>
      <c r="I28" s="167"/>
      <c r="J28" s="167"/>
      <c r="K28" s="167"/>
      <c r="L28" s="167"/>
      <c r="M28" s="167"/>
      <c r="N28" s="167"/>
      <c r="O28" s="168"/>
      <c r="P28" s="168"/>
      <c r="Q28" s="168"/>
      <c r="R28" s="168"/>
      <c r="S28" s="168"/>
      <c r="T28" s="168"/>
      <c r="U28" s="168"/>
      <c r="V28" s="168"/>
      <c r="W28" s="168"/>
      <c r="X28" s="168"/>
      <c r="Y28" s="168"/>
      <c r="Z28" s="168"/>
      <c r="AA28" s="168"/>
      <c r="AB28" s="168"/>
      <c r="AC28" s="168"/>
      <c r="AD28" s="168"/>
      <c r="AE28" s="168"/>
      <c r="AF28" s="171"/>
      <c r="AG28" s="168"/>
      <c r="AH28" s="168"/>
      <c r="AI28" s="175"/>
    </row>
    <row r="29" spans="1:35" s="178" customFormat="1" ht="14.25">
      <c r="A29" s="176" t="s">
        <v>602</v>
      </c>
      <c r="B29" s="177"/>
      <c r="C29" s="177"/>
      <c r="D29" s="177"/>
      <c r="E29" s="177"/>
      <c r="F29" s="177"/>
      <c r="AE29" s="179"/>
      <c r="AF29" s="179"/>
      <c r="AG29" s="179"/>
      <c r="AH29" s="179"/>
      <c r="AI29" s="179"/>
    </row>
    <row r="30" spans="1:35" s="178" customFormat="1" ht="14.25">
      <c r="A30" s="176" t="s">
        <v>786</v>
      </c>
      <c r="D30" s="177"/>
      <c r="E30" s="177"/>
      <c r="F30" s="177"/>
      <c r="AE30" s="179"/>
      <c r="AF30" s="179"/>
      <c r="AG30" s="179"/>
      <c r="AH30" s="179"/>
      <c r="AI30" s="179"/>
    </row>
    <row r="31" spans="1:35" s="178" customFormat="1" ht="14.25">
      <c r="A31" s="176" t="s">
        <v>787</v>
      </c>
      <c r="B31" s="177"/>
      <c r="C31" s="177"/>
      <c r="D31" s="177"/>
      <c r="E31" s="177"/>
      <c r="F31" s="177"/>
      <c r="AE31" s="179"/>
      <c r="AF31" s="179"/>
      <c r="AG31" s="179"/>
      <c r="AH31" s="179"/>
      <c r="AI31" s="179"/>
    </row>
    <row r="32" spans="1:35" s="178" customFormat="1" ht="14.25">
      <c r="A32" s="176"/>
      <c r="B32" s="177"/>
      <c r="C32" s="177"/>
      <c r="D32" s="177"/>
      <c r="E32" s="177"/>
      <c r="F32" s="177"/>
      <c r="AE32" s="179"/>
      <c r="AF32" s="179"/>
      <c r="AG32" s="179"/>
      <c r="AH32" s="179"/>
      <c r="AI32" s="179"/>
    </row>
    <row r="33" spans="1:35" s="178" customFormat="1" ht="14.25">
      <c r="A33" s="176" t="s">
        <v>603</v>
      </c>
      <c r="B33" s="177"/>
      <c r="C33" s="177"/>
      <c r="D33" s="177"/>
      <c r="E33" s="177"/>
      <c r="F33" s="177"/>
      <c r="AE33" s="179"/>
      <c r="AF33" s="179"/>
      <c r="AG33" s="179"/>
      <c r="AH33" s="179"/>
      <c r="AI33" s="179"/>
    </row>
    <row r="34" spans="1:35" s="178" customFormat="1" ht="14.25">
      <c r="A34" s="176" t="s">
        <v>788</v>
      </c>
      <c r="B34" s="177"/>
      <c r="C34" s="177"/>
      <c r="D34" s="177"/>
      <c r="E34" s="177"/>
      <c r="F34" s="177"/>
      <c r="AE34" s="179"/>
      <c r="AF34" s="179"/>
      <c r="AG34" s="179"/>
      <c r="AH34" s="179"/>
      <c r="AI34" s="179"/>
    </row>
    <row r="35" spans="1:35" s="178" customFormat="1" ht="14.25">
      <c r="A35" s="176" t="s">
        <v>789</v>
      </c>
      <c r="B35" s="177"/>
      <c r="C35" s="177"/>
      <c r="D35" s="177"/>
      <c r="E35" s="177"/>
      <c r="F35" s="177"/>
      <c r="AE35" s="179"/>
      <c r="AF35" s="179"/>
      <c r="AG35" s="179"/>
      <c r="AH35" s="179"/>
      <c r="AI35" s="179"/>
    </row>
    <row r="36" spans="2:35" ht="15">
      <c r="B36" s="177"/>
      <c r="C36" s="177"/>
      <c r="AE36" s="175"/>
      <c r="AF36" s="175"/>
      <c r="AG36" s="175"/>
      <c r="AH36" s="175"/>
      <c r="AI36" s="175"/>
    </row>
    <row r="37" spans="31:35" ht="15">
      <c r="AE37" s="175"/>
      <c r="AF37" s="175"/>
      <c r="AG37" s="175"/>
      <c r="AH37" s="175"/>
      <c r="AI37" s="175"/>
    </row>
    <row r="38" spans="31:35" ht="15">
      <c r="AE38" s="175"/>
      <c r="AF38" s="175"/>
      <c r="AG38" s="175"/>
      <c r="AH38" s="175"/>
      <c r="AI38" s="175"/>
    </row>
    <row r="39" spans="31:35" ht="15">
      <c r="AE39" s="175"/>
      <c r="AF39" s="175"/>
      <c r="AG39" s="175"/>
      <c r="AH39" s="175"/>
      <c r="AI39" s="175"/>
    </row>
    <row r="40" spans="31:35" ht="15">
      <c r="AE40" s="175"/>
      <c r="AF40" s="175"/>
      <c r="AG40" s="175"/>
      <c r="AH40" s="175"/>
      <c r="AI40" s="175"/>
    </row>
    <row r="41" spans="31:35" ht="15">
      <c r="AE41" s="175"/>
      <c r="AF41" s="175"/>
      <c r="AG41" s="175"/>
      <c r="AH41" s="175"/>
      <c r="AI41" s="175"/>
    </row>
    <row r="42" spans="31:35" ht="15">
      <c r="AE42" s="175"/>
      <c r="AF42" s="175"/>
      <c r="AG42" s="175"/>
      <c r="AH42" s="175"/>
      <c r="AI42" s="175"/>
    </row>
    <row r="43" spans="31:35" ht="15">
      <c r="AE43" s="175"/>
      <c r="AF43" s="175"/>
      <c r="AG43" s="175"/>
      <c r="AH43" s="175"/>
      <c r="AI43" s="175"/>
    </row>
    <row r="44" spans="31:35" ht="15">
      <c r="AE44" s="175"/>
      <c r="AF44" s="175"/>
      <c r="AG44" s="175"/>
      <c r="AH44" s="175"/>
      <c r="AI44" s="175"/>
    </row>
    <row r="45" spans="31:35" ht="15">
      <c r="AE45" s="175"/>
      <c r="AF45" s="175"/>
      <c r="AG45" s="175"/>
      <c r="AH45" s="175"/>
      <c r="AI45" s="175"/>
    </row>
    <row r="46" spans="31:35" ht="15">
      <c r="AE46" s="175"/>
      <c r="AF46" s="175"/>
      <c r="AG46" s="175"/>
      <c r="AH46" s="175"/>
      <c r="AI46" s="175"/>
    </row>
    <row r="47" spans="31:35" ht="15">
      <c r="AE47" s="175"/>
      <c r="AF47" s="175"/>
      <c r="AG47" s="175"/>
      <c r="AH47" s="175"/>
      <c r="AI47" s="175"/>
    </row>
    <row r="48" spans="31:35" ht="15">
      <c r="AE48" s="175"/>
      <c r="AF48" s="175"/>
      <c r="AG48" s="175"/>
      <c r="AH48" s="175"/>
      <c r="AI48" s="175"/>
    </row>
    <row r="49" spans="31:35" ht="15">
      <c r="AE49" s="175"/>
      <c r="AF49" s="175"/>
      <c r="AG49" s="175"/>
      <c r="AH49" s="175"/>
      <c r="AI49" s="175"/>
    </row>
    <row r="50" spans="31:35" ht="15">
      <c r="AE50" s="175"/>
      <c r="AF50" s="175"/>
      <c r="AG50" s="175"/>
      <c r="AH50" s="175"/>
      <c r="AI50" s="175"/>
    </row>
    <row r="51" spans="31:35" ht="15">
      <c r="AE51" s="175"/>
      <c r="AF51" s="175"/>
      <c r="AG51" s="175"/>
      <c r="AH51" s="175"/>
      <c r="AI51" s="175"/>
    </row>
    <row r="52" spans="31:35" ht="15">
      <c r="AE52" s="175"/>
      <c r="AF52" s="175"/>
      <c r="AG52" s="175"/>
      <c r="AH52" s="175"/>
      <c r="AI52" s="175"/>
    </row>
    <row r="53" spans="31:35" ht="15">
      <c r="AE53" s="175"/>
      <c r="AF53" s="175"/>
      <c r="AG53" s="175"/>
      <c r="AH53" s="175"/>
      <c r="AI53" s="175"/>
    </row>
    <row r="54" spans="31:35" ht="15">
      <c r="AE54" s="175"/>
      <c r="AF54" s="175"/>
      <c r="AG54" s="175"/>
      <c r="AH54" s="175"/>
      <c r="AI54" s="175"/>
    </row>
    <row r="55" spans="31:35" ht="15">
      <c r="AE55" s="175"/>
      <c r="AF55" s="175"/>
      <c r="AG55" s="175"/>
      <c r="AH55" s="175"/>
      <c r="AI55" s="175"/>
    </row>
    <row r="56" spans="31:35" ht="15">
      <c r="AE56" s="175"/>
      <c r="AF56" s="175"/>
      <c r="AG56" s="175"/>
      <c r="AH56" s="175"/>
      <c r="AI56" s="175"/>
    </row>
    <row r="57" spans="31:35" ht="15">
      <c r="AE57" s="175"/>
      <c r="AF57" s="175"/>
      <c r="AG57" s="175"/>
      <c r="AH57" s="175"/>
      <c r="AI57" s="175"/>
    </row>
    <row r="58" spans="31:35" ht="15">
      <c r="AE58" s="175"/>
      <c r="AF58" s="175"/>
      <c r="AG58" s="175"/>
      <c r="AH58" s="175"/>
      <c r="AI58" s="175"/>
    </row>
    <row r="59" spans="31:35" ht="15">
      <c r="AE59" s="175"/>
      <c r="AF59" s="175"/>
      <c r="AG59" s="175"/>
      <c r="AH59" s="175"/>
      <c r="AI59" s="175"/>
    </row>
  </sheetData>
  <sheetProtection password="C1E7" sheet="1" objects="1" scenarios="1"/>
  <printOptions/>
  <pageMargins left="0.75" right="0.75" top="1" bottom="1" header="0.5" footer="0.5"/>
  <pageSetup horizontalDpi="600" verticalDpi="600" orientation="landscape" paperSize="9" r:id="rId2"/>
  <drawing r:id="rId1"/>
</worksheet>
</file>

<file path=xl/worksheets/sheet40.xml><?xml version="1.0" encoding="utf-8"?>
<worksheet xmlns="http://schemas.openxmlformats.org/spreadsheetml/2006/main" xmlns:r="http://schemas.openxmlformats.org/officeDocument/2006/relationships">
  <dimension ref="A8:N35"/>
  <sheetViews>
    <sheetView zoomScale="75" zoomScaleNormal="75" workbookViewId="0" topLeftCell="A1">
      <selection activeCell="N28" sqref="N28"/>
    </sheetView>
  </sheetViews>
  <sheetFormatPr defaultColWidth="9.140625" defaultRowHeight="12.75"/>
  <cols>
    <col min="1" max="1" width="29.421875" style="476" customWidth="1"/>
    <col min="2" max="15" width="6.7109375" style="476" customWidth="1"/>
    <col min="16" max="16384" width="11.421875" style="476" customWidth="1"/>
  </cols>
  <sheetData>
    <row r="1" ht="15"/>
    <row r="2" ht="15"/>
    <row r="3" ht="15"/>
    <row r="4" ht="15"/>
    <row r="8" spans="1:4" ht="15.75">
      <c r="A8" s="477" t="s">
        <v>270</v>
      </c>
      <c r="B8" s="477"/>
      <c r="C8" s="477"/>
      <c r="D8" s="477"/>
    </row>
    <row r="9" s="477" customFormat="1" ht="15.75">
      <c r="A9" s="477" t="s">
        <v>271</v>
      </c>
    </row>
    <row r="10" s="478" customFormat="1" ht="15">
      <c r="A10" s="490" t="s">
        <v>272</v>
      </c>
    </row>
    <row r="11" spans="2:14" s="503" customFormat="1" ht="15.75">
      <c r="B11" s="503" t="s">
        <v>222</v>
      </c>
      <c r="C11" s="503" t="s">
        <v>223</v>
      </c>
      <c r="D11" s="503" t="s">
        <v>224</v>
      </c>
      <c r="E11" s="503" t="s">
        <v>225</v>
      </c>
      <c r="F11" s="503" t="s">
        <v>155</v>
      </c>
      <c r="G11" s="503" t="s">
        <v>156</v>
      </c>
      <c r="H11" s="503" t="s">
        <v>157</v>
      </c>
      <c r="I11" s="503" t="s">
        <v>158</v>
      </c>
      <c r="J11" s="503" t="s">
        <v>159</v>
      </c>
      <c r="K11" s="503" t="s">
        <v>160</v>
      </c>
      <c r="L11" s="503" t="s">
        <v>161</v>
      </c>
      <c r="M11" s="503" t="s">
        <v>162</v>
      </c>
      <c r="N11" s="503" t="s">
        <v>163</v>
      </c>
    </row>
    <row r="12" spans="2:3" s="480" customFormat="1" ht="15" hidden="1">
      <c r="B12" s="534"/>
      <c r="C12" s="534"/>
    </row>
    <row r="13" spans="2:3" s="480" customFormat="1" ht="15" hidden="1">
      <c r="B13" s="534"/>
      <c r="C13" s="534"/>
    </row>
    <row r="14" spans="2:3" s="481" customFormat="1" ht="15" hidden="1">
      <c r="B14" s="534"/>
      <c r="C14" s="535"/>
    </row>
    <row r="15" spans="1:14" s="482" customFormat="1" ht="15">
      <c r="A15" s="482" t="s">
        <v>766</v>
      </c>
      <c r="B15" s="536">
        <v>400.98202000000003</v>
      </c>
      <c r="C15" s="492">
        <v>345.09034</v>
      </c>
      <c r="D15" s="492">
        <v>249.98997</v>
      </c>
      <c r="E15" s="492">
        <v>319.1632</v>
      </c>
      <c r="F15" s="492">
        <v>250.16576999999998</v>
      </c>
      <c r="G15" s="492">
        <v>251.89745000000002</v>
      </c>
      <c r="H15" s="492">
        <v>216.56255</v>
      </c>
      <c r="I15" s="492">
        <v>206.59309</v>
      </c>
      <c r="J15" s="492">
        <v>195.03649</v>
      </c>
      <c r="K15" s="492">
        <v>199.52266</v>
      </c>
      <c r="L15" s="492">
        <v>214.1757</v>
      </c>
      <c r="M15" s="492">
        <v>213.70366</v>
      </c>
      <c r="N15" s="492">
        <v>211.93524</v>
      </c>
    </row>
    <row r="16" spans="1:14" s="482" customFormat="1" ht="15" hidden="1">
      <c r="A16" s="480"/>
      <c r="B16" s="537"/>
      <c r="C16" s="492"/>
      <c r="D16" s="492"/>
      <c r="E16" s="492"/>
      <c r="F16" s="492"/>
      <c r="G16" s="492"/>
      <c r="H16" s="492"/>
      <c r="I16" s="492"/>
      <c r="J16" s="492"/>
      <c r="K16" s="492"/>
      <c r="L16" s="492"/>
      <c r="M16" s="492"/>
      <c r="N16" s="492"/>
    </row>
    <row r="17" spans="1:14" s="483" customFormat="1" ht="14.25">
      <c r="A17" s="494" t="s">
        <v>777</v>
      </c>
      <c r="B17" s="538"/>
      <c r="C17" s="495"/>
      <c r="D17" s="495"/>
      <c r="E17" s="495"/>
      <c r="F17" s="495"/>
      <c r="G17" s="495"/>
      <c r="H17" s="495"/>
      <c r="I17" s="495"/>
      <c r="J17" s="495"/>
      <c r="K17" s="495"/>
      <c r="L17" s="495"/>
      <c r="M17" s="495"/>
      <c r="N17" s="495"/>
    </row>
    <row r="18" spans="1:14" s="482" customFormat="1" ht="15">
      <c r="A18" s="482" t="s">
        <v>771</v>
      </c>
      <c r="B18" s="536">
        <v>139.87217</v>
      </c>
      <c r="C18" s="492">
        <v>164.70105999999998</v>
      </c>
      <c r="D18" s="492">
        <v>156.23869</v>
      </c>
      <c r="E18" s="492">
        <v>130.59136</v>
      </c>
      <c r="F18" s="492">
        <v>112.60068</v>
      </c>
      <c r="G18" s="492">
        <v>105.95427000000001</v>
      </c>
      <c r="H18" s="492">
        <v>102.33525999999999</v>
      </c>
      <c r="I18" s="492">
        <v>97.31919</v>
      </c>
      <c r="J18" s="492">
        <v>107.58621000000001</v>
      </c>
      <c r="K18" s="492">
        <v>105.72509</v>
      </c>
      <c r="L18" s="492">
        <v>101.63873</v>
      </c>
      <c r="M18" s="492">
        <v>105.43464999999999</v>
      </c>
      <c r="N18" s="492">
        <v>108.45381</v>
      </c>
    </row>
    <row r="19" spans="1:14" s="482" customFormat="1" ht="15" hidden="1">
      <c r="A19" s="480"/>
      <c r="B19" s="539"/>
      <c r="C19" s="492"/>
      <c r="D19" s="492"/>
      <c r="E19" s="492"/>
      <c r="F19" s="492"/>
      <c r="G19" s="492"/>
      <c r="H19" s="492"/>
      <c r="I19" s="492"/>
      <c r="J19" s="492"/>
      <c r="K19" s="492"/>
      <c r="L19" s="492"/>
      <c r="M19" s="492"/>
      <c r="N19" s="492"/>
    </row>
    <row r="20" spans="1:14" s="483" customFormat="1" ht="14.25">
      <c r="A20" s="494" t="s">
        <v>273</v>
      </c>
      <c r="B20" s="540"/>
      <c r="C20" s="495"/>
      <c r="D20" s="495"/>
      <c r="E20" s="495"/>
      <c r="F20" s="495"/>
      <c r="G20" s="495"/>
      <c r="H20" s="495"/>
      <c r="I20" s="495"/>
      <c r="J20" s="495"/>
      <c r="K20" s="495"/>
      <c r="L20" s="495"/>
      <c r="M20" s="495"/>
      <c r="N20" s="495"/>
    </row>
    <row r="21" spans="1:14" s="482" customFormat="1" ht="15">
      <c r="A21" s="482" t="s">
        <v>607</v>
      </c>
      <c r="B21" s="536">
        <v>165.97229000000002</v>
      </c>
      <c r="C21" s="492">
        <v>107.73264999999999</v>
      </c>
      <c r="D21" s="492">
        <v>163.96277</v>
      </c>
      <c r="E21" s="492">
        <v>258.28484000000003</v>
      </c>
      <c r="F21" s="492">
        <v>241.4519</v>
      </c>
      <c r="G21" s="492">
        <v>238.41906</v>
      </c>
      <c r="H21" s="492">
        <v>230.82478999999998</v>
      </c>
      <c r="I21" s="492">
        <v>229.36889000000002</v>
      </c>
      <c r="J21" s="492">
        <v>223.30442</v>
      </c>
      <c r="K21" s="492">
        <v>226.62051</v>
      </c>
      <c r="L21" s="492">
        <v>227.36408000000003</v>
      </c>
      <c r="M21" s="492">
        <v>331.62876</v>
      </c>
      <c r="N21" s="492">
        <v>255.33841</v>
      </c>
    </row>
    <row r="22" spans="1:14" s="482" customFormat="1" ht="15" hidden="1">
      <c r="A22" s="480"/>
      <c r="B22" s="539"/>
      <c r="C22" s="492"/>
      <c r="D22" s="492"/>
      <c r="E22" s="492"/>
      <c r="F22" s="492"/>
      <c r="G22" s="492"/>
      <c r="H22" s="492"/>
      <c r="I22" s="492"/>
      <c r="J22" s="492"/>
      <c r="K22" s="492"/>
      <c r="L22" s="492"/>
      <c r="M22" s="492"/>
      <c r="N22" s="492"/>
    </row>
    <row r="23" spans="1:14" s="483" customFormat="1" ht="14.25">
      <c r="A23" s="494" t="s">
        <v>274</v>
      </c>
      <c r="B23" s="540"/>
      <c r="C23" s="495"/>
      <c r="D23" s="495"/>
      <c r="E23" s="495"/>
      <c r="F23" s="495"/>
      <c r="G23" s="495"/>
      <c r="H23" s="495"/>
      <c r="I23" s="495"/>
      <c r="J23" s="495"/>
      <c r="K23" s="495"/>
      <c r="L23" s="495"/>
      <c r="M23" s="495"/>
      <c r="N23" s="495"/>
    </row>
    <row r="24" spans="1:14" s="482" customFormat="1" ht="15">
      <c r="A24" s="482" t="s">
        <v>251</v>
      </c>
      <c r="B24" s="536">
        <v>214.76991999999998</v>
      </c>
      <c r="C24" s="492">
        <v>268.05710000000005</v>
      </c>
      <c r="D24" s="492">
        <v>331.21161000000006</v>
      </c>
      <c r="E24" s="492">
        <v>123.99687000000006</v>
      </c>
      <c r="F24" s="492">
        <v>108.64569000000009</v>
      </c>
      <c r="G24" s="492">
        <v>87.79166999999984</v>
      </c>
      <c r="H24" s="492">
        <v>74.74433000000008</v>
      </c>
      <c r="I24" s="492">
        <v>63.73571000000004</v>
      </c>
      <c r="J24" s="492">
        <v>59.73248000000001</v>
      </c>
      <c r="K24" s="492">
        <v>66.54186000000001</v>
      </c>
      <c r="L24" s="492">
        <v>67.32442000000006</v>
      </c>
      <c r="M24" s="492">
        <v>-33.24425999999994</v>
      </c>
      <c r="N24" s="492">
        <v>32.165389999999945</v>
      </c>
    </row>
    <row r="25" spans="1:14" s="482" customFormat="1" ht="15" hidden="1">
      <c r="A25" s="480"/>
      <c r="B25" s="539"/>
      <c r="C25" s="492"/>
      <c r="D25" s="492"/>
      <c r="E25" s="492"/>
      <c r="F25" s="492"/>
      <c r="G25" s="492"/>
      <c r="H25" s="492"/>
      <c r="I25" s="492"/>
      <c r="J25" s="492"/>
      <c r="K25" s="492"/>
      <c r="L25" s="492"/>
      <c r="M25" s="492"/>
      <c r="N25" s="492"/>
    </row>
    <row r="26" spans="1:14" s="482" customFormat="1" ht="15" hidden="1">
      <c r="A26" s="480"/>
      <c r="B26" s="539"/>
      <c r="C26" s="492"/>
      <c r="D26" s="492"/>
      <c r="E26" s="492"/>
      <c r="F26" s="492"/>
      <c r="G26" s="492"/>
      <c r="H26" s="492"/>
      <c r="I26" s="492"/>
      <c r="J26" s="492"/>
      <c r="K26" s="492"/>
      <c r="L26" s="492"/>
      <c r="M26" s="492"/>
      <c r="N26" s="492"/>
    </row>
    <row r="27" spans="1:14" s="484" customFormat="1" ht="14.25">
      <c r="A27" s="498" t="s">
        <v>252</v>
      </c>
      <c r="B27" s="556"/>
      <c r="C27" s="502"/>
      <c r="D27" s="502"/>
      <c r="E27" s="502"/>
      <c r="F27" s="502"/>
      <c r="G27" s="502"/>
      <c r="H27" s="502"/>
      <c r="I27" s="502"/>
      <c r="J27" s="502"/>
      <c r="K27" s="502"/>
      <c r="L27" s="502"/>
      <c r="M27" s="502"/>
      <c r="N27" s="502"/>
    </row>
    <row r="28" spans="1:14" s="482" customFormat="1" ht="15">
      <c r="A28" s="476" t="s">
        <v>760</v>
      </c>
      <c r="B28" s="536">
        <v>921.5964</v>
      </c>
      <c r="C28" s="492">
        <v>885.58115</v>
      </c>
      <c r="D28" s="492">
        <v>901.40304</v>
      </c>
      <c r="E28" s="492">
        <v>832.0362700000002</v>
      </c>
      <c r="F28" s="492">
        <v>712.86404</v>
      </c>
      <c r="G28" s="492">
        <v>684.0624499999999</v>
      </c>
      <c r="H28" s="492">
        <v>624.46693</v>
      </c>
      <c r="I28" s="492">
        <v>597.01688</v>
      </c>
      <c r="J28" s="492">
        <v>585.6596000000001</v>
      </c>
      <c r="K28" s="492">
        <v>598.41012</v>
      </c>
      <c r="L28" s="492">
        <v>610.5029300000001</v>
      </c>
      <c r="M28" s="492">
        <v>617.52281</v>
      </c>
      <c r="N28" s="492">
        <v>607.89285</v>
      </c>
    </row>
    <row r="29" spans="1:14" s="484" customFormat="1" ht="14.25">
      <c r="A29" s="498" t="s">
        <v>33</v>
      </c>
      <c r="B29" s="499"/>
      <c r="C29" s="499"/>
      <c r="D29" s="499"/>
      <c r="E29" s="499"/>
      <c r="F29" s="499"/>
      <c r="G29" s="499"/>
      <c r="H29" s="499"/>
      <c r="I29" s="499"/>
      <c r="J29" s="499"/>
      <c r="K29" s="499"/>
      <c r="L29" s="499"/>
      <c r="M29" s="499"/>
      <c r="N29" s="499"/>
    </row>
    <row r="30" spans="1:4" s="482" customFormat="1" ht="15" hidden="1">
      <c r="A30" s="480"/>
      <c r="B30" s="557"/>
      <c r="C30" s="558"/>
      <c r="D30" s="558"/>
    </row>
    <row r="31" spans="1:4" s="482" customFormat="1" ht="15" hidden="1">
      <c r="A31" s="480"/>
      <c r="B31" s="559"/>
      <c r="C31" s="558"/>
      <c r="D31" s="558"/>
    </row>
    <row r="32" s="70" customFormat="1" ht="12.75"/>
    <row r="33" s="552" customFormat="1" ht="12.75"/>
    <row r="34" s="70" customFormat="1" ht="12.75">
      <c r="A34" s="70" t="s">
        <v>227</v>
      </c>
    </row>
    <row r="35" s="70" customFormat="1" ht="12.75">
      <c r="A35" s="70" t="s">
        <v>228</v>
      </c>
    </row>
  </sheetData>
  <sheetProtection password="C1E7" sheet="1" objects="1" scenarios="1"/>
  <printOptions/>
  <pageMargins left="0.75" right="0.75" top="1" bottom="1" header="0.5" footer="0.5"/>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dimension ref="A8:N39"/>
  <sheetViews>
    <sheetView zoomScale="75" zoomScaleNormal="75" workbookViewId="0" topLeftCell="A1">
      <selection activeCell="L2" sqref="L2"/>
    </sheetView>
  </sheetViews>
  <sheetFormatPr defaultColWidth="9.140625" defaultRowHeight="12.75"/>
  <cols>
    <col min="1" max="1" width="21.421875" style="476" customWidth="1"/>
    <col min="2" max="15" width="7.7109375" style="476" customWidth="1"/>
    <col min="16" max="16384" width="11.421875" style="476" customWidth="1"/>
  </cols>
  <sheetData>
    <row r="1" ht="15"/>
    <row r="2" ht="15"/>
    <row r="3" ht="15"/>
    <row r="4" ht="15"/>
    <row r="8" spans="1:4" ht="15.75">
      <c r="A8" s="477" t="s">
        <v>275</v>
      </c>
      <c r="B8" s="477"/>
      <c r="C8" s="477"/>
      <c r="D8" s="477"/>
    </row>
    <row r="9" s="477" customFormat="1" ht="15.75">
      <c r="A9" s="477" t="s">
        <v>276</v>
      </c>
    </row>
    <row r="10" s="478" customFormat="1" ht="15">
      <c r="A10" s="490" t="s">
        <v>277</v>
      </c>
    </row>
    <row r="11" spans="2:14" s="503" customFormat="1" ht="15.75">
      <c r="B11" s="503" t="s">
        <v>222</v>
      </c>
      <c r="C11" s="503" t="s">
        <v>223</v>
      </c>
      <c r="D11" s="503" t="s">
        <v>224</v>
      </c>
      <c r="E11" s="503" t="s">
        <v>225</v>
      </c>
      <c r="F11" s="503" t="s">
        <v>155</v>
      </c>
      <c r="G11" s="503" t="s">
        <v>156</v>
      </c>
      <c r="H11" s="503" t="s">
        <v>157</v>
      </c>
      <c r="I11" s="503" t="s">
        <v>158</v>
      </c>
      <c r="J11" s="503" t="s">
        <v>159</v>
      </c>
      <c r="K11" s="503" t="s">
        <v>160</v>
      </c>
      <c r="L11" s="503" t="s">
        <v>161</v>
      </c>
      <c r="M11" s="503" t="s">
        <v>162</v>
      </c>
      <c r="N11" s="503" t="s">
        <v>163</v>
      </c>
    </row>
    <row r="12" spans="2:14" s="480" customFormat="1" ht="15" hidden="1">
      <c r="B12" s="546"/>
      <c r="C12" s="546"/>
      <c r="D12" s="546"/>
      <c r="E12" s="546"/>
      <c r="F12" s="546"/>
      <c r="G12" s="546"/>
      <c r="H12" s="546"/>
      <c r="I12" s="546"/>
      <c r="J12" s="546"/>
      <c r="K12" s="546"/>
      <c r="L12" s="546"/>
      <c r="M12" s="546"/>
      <c r="N12" s="546"/>
    </row>
    <row r="13" spans="2:14" s="480" customFormat="1" ht="15" hidden="1">
      <c r="B13" s="546"/>
      <c r="C13" s="546"/>
      <c r="D13" s="546"/>
      <c r="E13" s="546"/>
      <c r="F13" s="546"/>
      <c r="G13" s="546"/>
      <c r="H13" s="546"/>
      <c r="I13" s="546"/>
      <c r="J13" s="546"/>
      <c r="K13" s="546"/>
      <c r="L13" s="546"/>
      <c r="M13" s="546"/>
      <c r="N13" s="546"/>
    </row>
    <row r="14" spans="2:14" s="481" customFormat="1" ht="15" hidden="1">
      <c r="B14" s="546"/>
      <c r="C14" s="547"/>
      <c r="D14" s="547"/>
      <c r="E14" s="547"/>
      <c r="F14" s="547"/>
      <c r="G14" s="547"/>
      <c r="H14" s="547"/>
      <c r="I14" s="547"/>
      <c r="J14" s="547"/>
      <c r="K14" s="547"/>
      <c r="L14" s="547"/>
      <c r="M14" s="547"/>
      <c r="N14" s="547"/>
    </row>
    <row r="15" spans="1:14" s="482" customFormat="1" ht="15">
      <c r="A15" s="482" t="s">
        <v>164</v>
      </c>
      <c r="B15" s="536">
        <v>542.23038</v>
      </c>
      <c r="C15" s="492">
        <v>522.11188</v>
      </c>
      <c r="D15" s="492">
        <v>540.40275</v>
      </c>
      <c r="E15" s="492">
        <v>573.03519</v>
      </c>
      <c r="F15" s="492">
        <v>611.62329</v>
      </c>
      <c r="G15" s="492">
        <v>665.17333</v>
      </c>
      <c r="H15" s="492">
        <v>694.50178</v>
      </c>
      <c r="I15" s="492">
        <v>677.96985</v>
      </c>
      <c r="J15" s="492">
        <v>670.7996800000001</v>
      </c>
      <c r="K15" s="492">
        <v>654.05621</v>
      </c>
      <c r="L15" s="492">
        <v>655.6049</v>
      </c>
      <c r="M15" s="492">
        <v>637.35805</v>
      </c>
      <c r="N15" s="492">
        <v>707.18419</v>
      </c>
    </row>
    <row r="16" spans="1:14" s="482" customFormat="1" ht="15" hidden="1">
      <c r="A16" s="480"/>
      <c r="B16" s="537"/>
      <c r="C16" s="492"/>
      <c r="D16" s="492"/>
      <c r="E16" s="492"/>
      <c r="F16" s="492"/>
      <c r="G16" s="492"/>
      <c r="H16" s="492"/>
      <c r="I16" s="492"/>
      <c r="J16" s="492"/>
      <c r="K16" s="492"/>
      <c r="L16" s="492"/>
      <c r="M16" s="492"/>
      <c r="N16" s="492"/>
    </row>
    <row r="17" spans="1:14" s="483" customFormat="1" ht="14.25">
      <c r="A17" s="494" t="s">
        <v>792</v>
      </c>
      <c r="B17" s="538"/>
      <c r="C17" s="495"/>
      <c r="D17" s="495"/>
      <c r="E17" s="495"/>
      <c r="F17" s="495"/>
      <c r="G17" s="495"/>
      <c r="H17" s="495"/>
      <c r="I17" s="495"/>
      <c r="J17" s="495"/>
      <c r="K17" s="495"/>
      <c r="L17" s="495"/>
      <c r="M17" s="495"/>
      <c r="N17" s="495"/>
    </row>
    <row r="18" spans="1:14" s="482" customFormat="1" ht="15">
      <c r="A18" s="482" t="s">
        <v>365</v>
      </c>
      <c r="B18" s="536">
        <v>110.40742</v>
      </c>
      <c r="C18" s="492">
        <v>121.0051</v>
      </c>
      <c r="D18" s="492">
        <v>131.99934</v>
      </c>
      <c r="E18" s="492">
        <v>146.19349</v>
      </c>
      <c r="F18" s="492">
        <v>145.17156</v>
      </c>
      <c r="G18" s="492">
        <v>157.52552</v>
      </c>
      <c r="H18" s="492">
        <v>172.10313</v>
      </c>
      <c r="I18" s="492">
        <v>191.06915</v>
      </c>
      <c r="J18" s="492">
        <v>187.56979</v>
      </c>
      <c r="K18" s="492">
        <v>204.56723000000002</v>
      </c>
      <c r="L18" s="492">
        <v>221.51639</v>
      </c>
      <c r="M18" s="492">
        <v>227.27844</v>
      </c>
      <c r="N18" s="492">
        <v>241.41841</v>
      </c>
    </row>
    <row r="19" spans="1:14" s="482" customFormat="1" ht="15" hidden="1">
      <c r="A19" s="480"/>
      <c r="B19" s="536"/>
      <c r="C19" s="492"/>
      <c r="D19" s="492"/>
      <c r="E19" s="492"/>
      <c r="F19" s="492"/>
      <c r="G19" s="492"/>
      <c r="H19" s="492"/>
      <c r="I19" s="492"/>
      <c r="J19" s="492"/>
      <c r="K19" s="492"/>
      <c r="L19" s="492"/>
      <c r="M19" s="492"/>
      <c r="N19" s="492"/>
    </row>
    <row r="20" spans="1:14" s="483" customFormat="1" ht="14.25">
      <c r="A20" s="494" t="s">
        <v>401</v>
      </c>
      <c r="B20" s="554"/>
      <c r="C20" s="495"/>
      <c r="D20" s="495"/>
      <c r="E20" s="495"/>
      <c r="F20" s="495"/>
      <c r="G20" s="495"/>
      <c r="H20" s="495"/>
      <c r="I20" s="495"/>
      <c r="J20" s="495"/>
      <c r="K20" s="495"/>
      <c r="L20" s="495"/>
      <c r="M20" s="495"/>
      <c r="N20" s="495"/>
    </row>
    <row r="21" spans="1:14" s="482" customFormat="1" ht="15">
      <c r="A21" s="482" t="s">
        <v>768</v>
      </c>
      <c r="B21" s="536">
        <v>15.82244</v>
      </c>
      <c r="C21" s="492">
        <v>16.61873</v>
      </c>
      <c r="D21" s="492">
        <v>16.32918</v>
      </c>
      <c r="E21" s="492">
        <v>17.3385</v>
      </c>
      <c r="F21" s="492">
        <v>18.15858</v>
      </c>
      <c r="G21" s="492">
        <v>18.53818</v>
      </c>
      <c r="H21" s="492">
        <v>19.42702</v>
      </c>
      <c r="I21" s="492">
        <v>19.29108</v>
      </c>
      <c r="J21" s="492">
        <v>22.06151</v>
      </c>
      <c r="K21" s="492">
        <v>23.83935</v>
      </c>
      <c r="L21" s="492">
        <v>26.12273</v>
      </c>
      <c r="M21" s="492">
        <v>29.34006</v>
      </c>
      <c r="N21" s="492">
        <v>31.85287</v>
      </c>
    </row>
    <row r="22" spans="1:14" s="482" customFormat="1" ht="15" hidden="1">
      <c r="A22" s="480"/>
      <c r="B22" s="536"/>
      <c r="C22" s="492"/>
      <c r="D22" s="492"/>
      <c r="E22" s="492"/>
      <c r="F22" s="492"/>
      <c r="G22" s="492"/>
      <c r="H22" s="492"/>
      <c r="I22" s="492"/>
      <c r="J22" s="492"/>
      <c r="K22" s="492"/>
      <c r="L22" s="492"/>
      <c r="M22" s="492"/>
      <c r="N22" s="492"/>
    </row>
    <row r="23" spans="1:14" s="483" customFormat="1" ht="14.25">
      <c r="A23" s="494" t="s">
        <v>403</v>
      </c>
      <c r="B23" s="554"/>
      <c r="C23" s="495"/>
      <c r="D23" s="495"/>
      <c r="E23" s="495"/>
      <c r="F23" s="495"/>
      <c r="G23" s="495"/>
      <c r="H23" s="495"/>
      <c r="I23" s="495"/>
      <c r="J23" s="495"/>
      <c r="K23" s="495"/>
      <c r="L23" s="495"/>
      <c r="M23" s="495"/>
      <c r="N23" s="495"/>
    </row>
    <row r="24" spans="1:14" s="482" customFormat="1" ht="15">
      <c r="A24" s="482" t="s">
        <v>384</v>
      </c>
      <c r="B24" s="536">
        <v>0</v>
      </c>
      <c r="C24" s="492">
        <v>0</v>
      </c>
      <c r="D24" s="492">
        <v>0</v>
      </c>
      <c r="E24" s="492">
        <v>0.41801</v>
      </c>
      <c r="F24" s="492">
        <v>3.8455</v>
      </c>
      <c r="G24" s="492">
        <v>3.34436</v>
      </c>
      <c r="H24" s="492">
        <v>3.73683</v>
      </c>
      <c r="I24" s="492">
        <v>3.75742</v>
      </c>
      <c r="J24" s="492">
        <v>3.67455</v>
      </c>
      <c r="K24" s="492">
        <v>3.8958000000000004</v>
      </c>
      <c r="L24" s="492">
        <v>4.36176</v>
      </c>
      <c r="M24" s="492">
        <v>4.553310000000001</v>
      </c>
      <c r="N24" s="492">
        <v>6.54825</v>
      </c>
    </row>
    <row r="25" spans="1:14" s="482" customFormat="1" ht="15" hidden="1">
      <c r="A25" s="480"/>
      <c r="B25" s="536"/>
      <c r="C25" s="492"/>
      <c r="D25" s="492"/>
      <c r="E25" s="492"/>
      <c r="F25" s="492"/>
      <c r="G25" s="492"/>
      <c r="H25" s="492"/>
      <c r="I25" s="492"/>
      <c r="J25" s="492"/>
      <c r="K25" s="492"/>
      <c r="L25" s="492"/>
      <c r="M25" s="492"/>
      <c r="N25" s="492"/>
    </row>
    <row r="26" spans="1:14" s="482" customFormat="1" ht="15" hidden="1">
      <c r="A26" s="480"/>
      <c r="B26" s="536"/>
      <c r="C26" s="492"/>
      <c r="D26" s="492"/>
      <c r="E26" s="492"/>
      <c r="F26" s="492"/>
      <c r="G26" s="492"/>
      <c r="H26" s="492"/>
      <c r="I26" s="492"/>
      <c r="J26" s="492"/>
      <c r="K26" s="492"/>
      <c r="L26" s="492"/>
      <c r="M26" s="492"/>
      <c r="N26" s="492"/>
    </row>
    <row r="27" spans="1:14" s="483" customFormat="1" ht="14.25">
      <c r="A27" s="494" t="s">
        <v>385</v>
      </c>
      <c r="B27" s="554"/>
      <c r="C27" s="495"/>
      <c r="D27" s="495"/>
      <c r="E27" s="495"/>
      <c r="F27" s="495"/>
      <c r="G27" s="495"/>
      <c r="H27" s="495"/>
      <c r="I27" s="495"/>
      <c r="J27" s="495"/>
      <c r="K27" s="495"/>
      <c r="L27" s="495"/>
      <c r="M27" s="495"/>
      <c r="N27" s="495"/>
    </row>
    <row r="28" spans="1:14" s="482" customFormat="1" ht="15">
      <c r="A28" s="476" t="s">
        <v>165</v>
      </c>
      <c r="B28" s="536">
        <v>10.897920000000001</v>
      </c>
      <c r="C28" s="492">
        <v>10.75774</v>
      </c>
      <c r="D28" s="492">
        <v>11.39242</v>
      </c>
      <c r="E28" s="492">
        <v>13.05643</v>
      </c>
      <c r="F28" s="492">
        <v>14.3964</v>
      </c>
      <c r="G28" s="492">
        <v>16.38962</v>
      </c>
      <c r="H28" s="492">
        <v>16.16508</v>
      </c>
      <c r="I28" s="492">
        <v>16.85454</v>
      </c>
      <c r="J28" s="492">
        <v>17.888</v>
      </c>
      <c r="K28" s="492">
        <v>17.5274</v>
      </c>
      <c r="L28" s="492">
        <v>19.127599999999997</v>
      </c>
      <c r="M28" s="492">
        <v>23.859150000000003</v>
      </c>
      <c r="N28" s="492">
        <v>24.765759999999997</v>
      </c>
    </row>
    <row r="29" spans="1:14" s="483" customFormat="1" ht="14.25">
      <c r="A29" s="494" t="s">
        <v>168</v>
      </c>
      <c r="B29" s="495"/>
      <c r="C29" s="495"/>
      <c r="D29" s="495"/>
      <c r="E29" s="495"/>
      <c r="F29" s="495"/>
      <c r="G29" s="495"/>
      <c r="H29" s="495"/>
      <c r="I29" s="495"/>
      <c r="J29" s="495"/>
      <c r="K29" s="495"/>
      <c r="L29" s="495"/>
      <c r="M29" s="495"/>
      <c r="N29" s="495"/>
    </row>
    <row r="30" spans="1:14" s="482" customFormat="1" ht="15" hidden="1">
      <c r="A30" s="480"/>
      <c r="B30" s="536"/>
      <c r="C30" s="492"/>
      <c r="D30" s="492"/>
      <c r="E30" s="492"/>
      <c r="F30" s="492"/>
      <c r="G30" s="492"/>
      <c r="H30" s="492"/>
      <c r="I30" s="492"/>
      <c r="J30" s="492"/>
      <c r="K30" s="492"/>
      <c r="L30" s="492"/>
      <c r="M30" s="492"/>
      <c r="N30" s="492"/>
    </row>
    <row r="31" spans="1:14" s="482" customFormat="1" ht="15" hidden="1">
      <c r="A31" s="480"/>
      <c r="B31" s="492"/>
      <c r="C31" s="492"/>
      <c r="D31" s="492"/>
      <c r="E31" s="492"/>
      <c r="F31" s="492"/>
      <c r="G31" s="492"/>
      <c r="H31" s="492"/>
      <c r="I31" s="492"/>
      <c r="J31" s="492"/>
      <c r="K31" s="492"/>
      <c r="L31" s="492"/>
      <c r="M31" s="492"/>
      <c r="N31" s="492"/>
    </row>
    <row r="32" spans="1:14" s="482" customFormat="1" ht="15">
      <c r="A32" s="482" t="s">
        <v>251</v>
      </c>
      <c r="B32" s="492">
        <v>200.56481</v>
      </c>
      <c r="C32" s="492">
        <v>202.59331</v>
      </c>
      <c r="D32" s="492">
        <v>203.91879</v>
      </c>
      <c r="E32" s="492">
        <v>204.92152000000002</v>
      </c>
      <c r="F32" s="492">
        <v>205.31144</v>
      </c>
      <c r="G32" s="492">
        <v>205.6212</v>
      </c>
      <c r="H32" s="492">
        <v>206.84465</v>
      </c>
      <c r="I32" s="492">
        <v>207.65050999999997</v>
      </c>
      <c r="J32" s="492">
        <v>208.76329</v>
      </c>
      <c r="K32" s="492">
        <v>212.18314</v>
      </c>
      <c r="L32" s="492">
        <v>213.71226000000001</v>
      </c>
      <c r="M32" s="492">
        <v>215.20801</v>
      </c>
      <c r="N32" s="492">
        <v>216.80461000000003</v>
      </c>
    </row>
    <row r="33" spans="1:14" s="484" customFormat="1" ht="14.25">
      <c r="A33" s="498" t="s">
        <v>252</v>
      </c>
      <c r="B33" s="502"/>
      <c r="C33" s="502"/>
      <c r="D33" s="502"/>
      <c r="E33" s="502"/>
      <c r="F33" s="502"/>
      <c r="G33" s="502"/>
      <c r="H33" s="502"/>
      <c r="I33" s="502"/>
      <c r="J33" s="502"/>
      <c r="K33" s="502"/>
      <c r="L33" s="502"/>
      <c r="M33" s="502"/>
      <c r="N33" s="502"/>
    </row>
    <row r="34" spans="1:14" s="482" customFormat="1" ht="15">
      <c r="A34" s="482" t="s">
        <v>760</v>
      </c>
      <c r="B34" s="492">
        <v>879.92297</v>
      </c>
      <c r="C34" s="492">
        <v>873.08676</v>
      </c>
      <c r="D34" s="492">
        <v>904.0424799999998</v>
      </c>
      <c r="E34" s="492">
        <v>954.9631399999998</v>
      </c>
      <c r="F34" s="492">
        <v>998.50677</v>
      </c>
      <c r="G34" s="492">
        <v>1066.59221</v>
      </c>
      <c r="H34" s="492">
        <v>1112.7784900000001</v>
      </c>
      <c r="I34" s="492">
        <v>1116.59255</v>
      </c>
      <c r="J34" s="492">
        <v>1110.75682</v>
      </c>
      <c r="K34" s="492">
        <v>1116.06913</v>
      </c>
      <c r="L34" s="492">
        <v>1140.4456400000001</v>
      </c>
      <c r="M34" s="492">
        <v>1137.5970200000002</v>
      </c>
      <c r="N34" s="492">
        <v>1228.57409</v>
      </c>
    </row>
    <row r="35" spans="1:14" s="484" customFormat="1" ht="14.25">
      <c r="A35" s="498" t="s">
        <v>33</v>
      </c>
      <c r="B35" s="555"/>
      <c r="C35" s="527"/>
      <c r="D35" s="527"/>
      <c r="E35" s="499"/>
      <c r="F35" s="499"/>
      <c r="G35" s="499"/>
      <c r="H35" s="499"/>
      <c r="I35" s="499"/>
      <c r="J35" s="499"/>
      <c r="K35" s="499"/>
      <c r="L35" s="499"/>
      <c r="M35" s="499"/>
      <c r="N35" s="499"/>
    </row>
    <row r="36" s="552" customFormat="1" ht="15">
      <c r="A36" s="480"/>
    </row>
    <row r="37" s="552" customFormat="1" ht="15">
      <c r="A37" s="480"/>
    </row>
    <row r="38" s="70" customFormat="1" ht="12.75">
      <c r="A38" s="70" t="s">
        <v>227</v>
      </c>
    </row>
    <row r="39" s="70" customFormat="1" ht="12.75">
      <c r="A39" s="70" t="s">
        <v>228</v>
      </c>
    </row>
  </sheetData>
  <sheetProtection password="C1E7" sheet="1" objects="1" scenarios="1"/>
  <printOptions/>
  <pageMargins left="0.75" right="0.75" top="1" bottom="1" header="0.5" footer="0.5"/>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dimension ref="A8:N35"/>
  <sheetViews>
    <sheetView zoomScale="75" zoomScaleNormal="75" workbookViewId="0" topLeftCell="A1">
      <selection activeCell="B2" sqref="B2"/>
    </sheetView>
  </sheetViews>
  <sheetFormatPr defaultColWidth="9.140625" defaultRowHeight="12.75"/>
  <cols>
    <col min="1" max="1" width="29.8515625" style="476" customWidth="1"/>
    <col min="2" max="15" width="7.7109375" style="476" customWidth="1"/>
    <col min="16" max="16384" width="11.421875" style="476" customWidth="1"/>
  </cols>
  <sheetData>
    <row r="1" ht="15"/>
    <row r="2" ht="15"/>
    <row r="3" ht="15"/>
    <row r="4" ht="15"/>
    <row r="8" spans="1:4" ht="15.75">
      <c r="A8" s="477" t="s">
        <v>278</v>
      </c>
      <c r="B8" s="477"/>
      <c r="C8" s="477"/>
      <c r="D8" s="477"/>
    </row>
    <row r="9" s="477" customFormat="1" ht="15.75">
      <c r="A9" s="477" t="s">
        <v>279</v>
      </c>
    </row>
    <row r="10" s="478" customFormat="1" ht="15">
      <c r="A10" s="490" t="s">
        <v>280</v>
      </c>
    </row>
    <row r="11" spans="2:14" s="503" customFormat="1" ht="15.75">
      <c r="B11" s="503" t="s">
        <v>222</v>
      </c>
      <c r="C11" s="503" t="s">
        <v>223</v>
      </c>
      <c r="D11" s="503" t="s">
        <v>224</v>
      </c>
      <c r="E11" s="503" t="s">
        <v>225</v>
      </c>
      <c r="F11" s="503" t="s">
        <v>155</v>
      </c>
      <c r="G11" s="503" t="s">
        <v>156</v>
      </c>
      <c r="H11" s="503" t="s">
        <v>157</v>
      </c>
      <c r="I11" s="503" t="s">
        <v>158</v>
      </c>
      <c r="J11" s="503" t="s">
        <v>159</v>
      </c>
      <c r="K11" s="503" t="s">
        <v>160</v>
      </c>
      <c r="L11" s="503" t="s">
        <v>161</v>
      </c>
      <c r="M11" s="503" t="s">
        <v>162</v>
      </c>
      <c r="N11" s="503" t="s">
        <v>163</v>
      </c>
    </row>
    <row r="12" spans="2:3" s="480" customFormat="1" ht="15" hidden="1">
      <c r="B12" s="534"/>
      <c r="C12" s="534"/>
    </row>
    <row r="13" spans="2:3" s="480" customFormat="1" ht="15" hidden="1">
      <c r="B13" s="534"/>
      <c r="C13" s="534"/>
    </row>
    <row r="14" spans="2:3" s="481" customFormat="1" ht="15" hidden="1">
      <c r="B14" s="534"/>
      <c r="C14" s="535"/>
    </row>
    <row r="15" spans="1:14" s="482" customFormat="1" ht="15">
      <c r="A15" s="482" t="s">
        <v>766</v>
      </c>
      <c r="B15" s="536">
        <v>272.1207</v>
      </c>
      <c r="C15" s="492">
        <v>286.66015999999996</v>
      </c>
      <c r="D15" s="492">
        <v>301.51263</v>
      </c>
      <c r="E15" s="492">
        <v>313.43128</v>
      </c>
      <c r="F15" s="492">
        <v>341.2971</v>
      </c>
      <c r="G15" s="492">
        <v>359.6752</v>
      </c>
      <c r="H15" s="492">
        <v>380.02585999999997</v>
      </c>
      <c r="I15" s="492">
        <v>339.38462</v>
      </c>
      <c r="J15" s="492">
        <v>350.68833</v>
      </c>
      <c r="K15" s="492">
        <v>311.91931</v>
      </c>
      <c r="L15" s="492">
        <v>307.49753000000004</v>
      </c>
      <c r="M15" s="492">
        <v>309.72669</v>
      </c>
      <c r="N15" s="492">
        <v>326.66965999999996</v>
      </c>
    </row>
    <row r="16" spans="1:14" s="482" customFormat="1" ht="15" hidden="1">
      <c r="A16" s="480"/>
      <c r="B16" s="537"/>
      <c r="C16" s="492"/>
      <c r="D16" s="492"/>
      <c r="E16" s="492"/>
      <c r="F16" s="492"/>
      <c r="G16" s="492"/>
      <c r="H16" s="492"/>
      <c r="I16" s="492"/>
      <c r="J16" s="492"/>
      <c r="K16" s="492"/>
      <c r="L16" s="492"/>
      <c r="M16" s="492"/>
      <c r="N16" s="492"/>
    </row>
    <row r="17" spans="1:14" s="483" customFormat="1" ht="14.25">
      <c r="A17" s="494" t="s">
        <v>777</v>
      </c>
      <c r="B17" s="538"/>
      <c r="C17" s="495"/>
      <c r="D17" s="495"/>
      <c r="E17" s="495"/>
      <c r="F17" s="495"/>
      <c r="G17" s="495"/>
      <c r="H17" s="495"/>
      <c r="I17" s="495"/>
      <c r="J17" s="495"/>
      <c r="K17" s="495"/>
      <c r="L17" s="495"/>
      <c r="M17" s="495"/>
      <c r="N17" s="495"/>
    </row>
    <row r="18" spans="1:14" s="482" customFormat="1" ht="15">
      <c r="A18" s="482" t="s">
        <v>771</v>
      </c>
      <c r="B18" s="536">
        <v>37.51319</v>
      </c>
      <c r="C18" s="492">
        <v>41.085660000000004</v>
      </c>
      <c r="D18" s="492">
        <v>44.025769999999994</v>
      </c>
      <c r="E18" s="492">
        <v>49.97799</v>
      </c>
      <c r="F18" s="492">
        <v>46.89898</v>
      </c>
      <c r="G18" s="492">
        <v>50.790169999999996</v>
      </c>
      <c r="H18" s="492">
        <v>53.34816</v>
      </c>
      <c r="I18" s="492">
        <v>59.335620000000006</v>
      </c>
      <c r="J18" s="492">
        <v>65.22891</v>
      </c>
      <c r="K18" s="492">
        <v>69.59989999999999</v>
      </c>
      <c r="L18" s="492">
        <v>74.14166</v>
      </c>
      <c r="M18" s="492">
        <v>76.05114</v>
      </c>
      <c r="N18" s="492">
        <v>80.47583</v>
      </c>
    </row>
    <row r="19" spans="1:14" s="482" customFormat="1" ht="15" hidden="1">
      <c r="A19" s="480"/>
      <c r="B19" s="539"/>
      <c r="C19" s="492"/>
      <c r="D19" s="492"/>
      <c r="E19" s="492"/>
      <c r="F19" s="492"/>
      <c r="G19" s="492"/>
      <c r="H19" s="492"/>
      <c r="I19" s="492"/>
      <c r="J19" s="492"/>
      <c r="K19" s="492"/>
      <c r="L19" s="492"/>
      <c r="M19" s="492"/>
      <c r="N19" s="492"/>
    </row>
    <row r="20" spans="1:14" s="483" customFormat="1" ht="14.25">
      <c r="A20" s="494" t="s">
        <v>273</v>
      </c>
      <c r="B20" s="540"/>
      <c r="C20" s="495"/>
      <c r="D20" s="495"/>
      <c r="E20" s="495"/>
      <c r="F20" s="495"/>
      <c r="G20" s="495"/>
      <c r="H20" s="495"/>
      <c r="I20" s="495"/>
      <c r="J20" s="495"/>
      <c r="K20" s="495"/>
      <c r="L20" s="495"/>
      <c r="M20" s="495"/>
      <c r="N20" s="495"/>
    </row>
    <row r="21" spans="1:14" s="482" customFormat="1" ht="15">
      <c r="A21" s="482" t="s">
        <v>607</v>
      </c>
      <c r="B21" s="536">
        <v>108.04784</v>
      </c>
      <c r="C21" s="492">
        <v>108.93891</v>
      </c>
      <c r="D21" s="492">
        <v>105.45675</v>
      </c>
      <c r="E21" s="492">
        <v>109.85280999999999</v>
      </c>
      <c r="F21" s="492">
        <v>310.04255</v>
      </c>
      <c r="G21" s="492">
        <v>319.04265000000004</v>
      </c>
      <c r="H21" s="492">
        <v>328.46123</v>
      </c>
      <c r="I21" s="492">
        <v>323.26081</v>
      </c>
      <c r="J21" s="492">
        <v>309.26536</v>
      </c>
      <c r="K21" s="492">
        <v>318.27504999999996</v>
      </c>
      <c r="L21" s="492">
        <v>323.59835000000004</v>
      </c>
      <c r="M21" s="492">
        <v>328.88111</v>
      </c>
      <c r="N21" s="492">
        <v>335.45682</v>
      </c>
    </row>
    <row r="22" spans="1:14" s="482" customFormat="1" ht="15" hidden="1">
      <c r="A22" s="480"/>
      <c r="B22" s="539"/>
      <c r="C22" s="492"/>
      <c r="D22" s="492"/>
      <c r="E22" s="492"/>
      <c r="F22" s="492"/>
      <c r="G22" s="492"/>
      <c r="H22" s="492"/>
      <c r="I22" s="492"/>
      <c r="J22" s="492"/>
      <c r="K22" s="492"/>
      <c r="L22" s="492"/>
      <c r="M22" s="492"/>
      <c r="N22" s="492"/>
    </row>
    <row r="23" spans="1:14" s="483" customFormat="1" ht="14.25">
      <c r="A23" s="494" t="s">
        <v>274</v>
      </c>
      <c r="B23" s="540"/>
      <c r="C23" s="495"/>
      <c r="D23" s="495"/>
      <c r="E23" s="495"/>
      <c r="F23" s="495"/>
      <c r="G23" s="495"/>
      <c r="H23" s="495"/>
      <c r="I23" s="495"/>
      <c r="J23" s="495"/>
      <c r="K23" s="495"/>
      <c r="L23" s="495"/>
      <c r="M23" s="495"/>
      <c r="N23" s="495"/>
    </row>
    <row r="24" spans="1:14" s="482" customFormat="1" ht="15">
      <c r="A24" s="482" t="s">
        <v>251</v>
      </c>
      <c r="B24" s="536">
        <v>64.03076999999996</v>
      </c>
      <c r="C24" s="492">
        <v>64.55923000000001</v>
      </c>
      <c r="D24" s="492">
        <v>66.46077999999994</v>
      </c>
      <c r="E24" s="492">
        <v>64.48432000000003</v>
      </c>
      <c r="F24" s="492">
        <v>71.26383999999996</v>
      </c>
      <c r="G24" s="492">
        <v>64.92771000000005</v>
      </c>
      <c r="H24" s="492">
        <v>68.74965000000009</v>
      </c>
      <c r="I24" s="492">
        <v>65.89188999999999</v>
      </c>
      <c r="J24" s="492">
        <v>64.51549999999997</v>
      </c>
      <c r="K24" s="492">
        <v>63.13571000000013</v>
      </c>
      <c r="L24" s="492">
        <v>63.79698999999994</v>
      </c>
      <c r="M24" s="492">
        <v>66.43612000000007</v>
      </c>
      <c r="N24" s="492">
        <v>70.14049000000011</v>
      </c>
    </row>
    <row r="25" spans="1:14" s="482" customFormat="1" ht="15" hidden="1">
      <c r="A25" s="480"/>
      <c r="B25" s="539"/>
      <c r="C25" s="492"/>
      <c r="D25" s="492"/>
      <c r="E25" s="492"/>
      <c r="F25" s="492"/>
      <c r="G25" s="492"/>
      <c r="H25" s="492"/>
      <c r="I25" s="492"/>
      <c r="J25" s="492"/>
      <c r="K25" s="492"/>
      <c r="L25" s="492"/>
      <c r="M25" s="492"/>
      <c r="N25" s="492"/>
    </row>
    <row r="26" spans="1:14" s="482" customFormat="1" ht="15" hidden="1">
      <c r="A26" s="480"/>
      <c r="B26" s="539"/>
      <c r="C26" s="492"/>
      <c r="D26" s="492"/>
      <c r="E26" s="492"/>
      <c r="F26" s="492"/>
      <c r="G26" s="492"/>
      <c r="H26" s="492"/>
      <c r="I26" s="492"/>
      <c r="J26" s="492"/>
      <c r="K26" s="492"/>
      <c r="L26" s="492"/>
      <c r="M26" s="492"/>
      <c r="N26" s="492"/>
    </row>
    <row r="27" spans="1:14" s="484" customFormat="1" ht="14.25">
      <c r="A27" s="498" t="s">
        <v>252</v>
      </c>
      <c r="B27" s="556"/>
      <c r="C27" s="502"/>
      <c r="D27" s="502"/>
      <c r="E27" s="502"/>
      <c r="F27" s="502"/>
      <c r="G27" s="502"/>
      <c r="H27" s="502"/>
      <c r="I27" s="502"/>
      <c r="J27" s="502"/>
      <c r="K27" s="502"/>
      <c r="L27" s="502"/>
      <c r="M27" s="502"/>
      <c r="N27" s="502"/>
    </row>
    <row r="28" spans="1:14" s="482" customFormat="1" ht="15">
      <c r="A28" s="476" t="s">
        <v>760</v>
      </c>
      <c r="B28" s="536">
        <v>481.7125</v>
      </c>
      <c r="C28" s="492">
        <v>501.24396</v>
      </c>
      <c r="D28" s="492">
        <v>517.45593</v>
      </c>
      <c r="E28" s="492">
        <v>537.7464</v>
      </c>
      <c r="F28" s="492">
        <v>769.50247</v>
      </c>
      <c r="G28" s="492">
        <v>794.43573</v>
      </c>
      <c r="H28" s="492">
        <v>830.5849000000001</v>
      </c>
      <c r="I28" s="492">
        <v>787.87294</v>
      </c>
      <c r="J28" s="492">
        <v>789.6981</v>
      </c>
      <c r="K28" s="492">
        <v>762.92997</v>
      </c>
      <c r="L28" s="492">
        <v>769.03453</v>
      </c>
      <c r="M28" s="492">
        <v>781.0950600000001</v>
      </c>
      <c r="N28" s="492">
        <v>812.7428000000001</v>
      </c>
    </row>
    <row r="29" spans="1:14" s="484" customFormat="1" ht="14.25">
      <c r="A29" s="498" t="s">
        <v>33</v>
      </c>
      <c r="B29" s="499"/>
      <c r="C29" s="499"/>
      <c r="D29" s="499"/>
      <c r="E29" s="499"/>
      <c r="F29" s="499"/>
      <c r="G29" s="499"/>
      <c r="H29" s="499"/>
      <c r="I29" s="499"/>
      <c r="J29" s="499"/>
      <c r="K29" s="499"/>
      <c r="L29" s="499"/>
      <c r="M29" s="499"/>
      <c r="N29" s="499"/>
    </row>
    <row r="30" spans="1:4" s="482" customFormat="1" ht="15" hidden="1">
      <c r="A30" s="480"/>
      <c r="B30" s="557"/>
      <c r="C30" s="558"/>
      <c r="D30" s="558"/>
    </row>
    <row r="31" spans="1:4" s="482" customFormat="1" ht="15" hidden="1">
      <c r="A31" s="480"/>
      <c r="B31" s="559"/>
      <c r="C31" s="558"/>
      <c r="D31" s="558"/>
    </row>
    <row r="32" s="70" customFormat="1" ht="12.75"/>
    <row r="33" s="552" customFormat="1" ht="12.75"/>
    <row r="34" s="70" customFormat="1" ht="12.75">
      <c r="A34" s="70" t="s">
        <v>227</v>
      </c>
    </row>
    <row r="35" s="70" customFormat="1" ht="12.75">
      <c r="A35" s="70" t="s">
        <v>228</v>
      </c>
    </row>
  </sheetData>
  <sheetProtection password="C1E7" sheet="1" objects="1" scenarios="1"/>
  <printOptions/>
  <pageMargins left="0.75" right="0.75" top="1" bottom="1" header="0.5" footer="0.5"/>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7:E39"/>
  <sheetViews>
    <sheetView zoomScale="75" zoomScaleNormal="75" workbookViewId="0" topLeftCell="A1">
      <selection activeCell="B2" sqref="B2"/>
    </sheetView>
  </sheetViews>
  <sheetFormatPr defaultColWidth="9.140625" defaultRowHeight="12.75"/>
  <cols>
    <col min="1" max="1" width="32.00390625" style="501" customWidth="1"/>
    <col min="2" max="5" width="14.8515625" style="501" customWidth="1"/>
    <col min="6" max="16384" width="9.140625" style="501" customWidth="1"/>
  </cols>
  <sheetData>
    <row r="1" ht="12.75"/>
    <row r="2" ht="12.75"/>
    <row r="3" ht="12.75"/>
    <row r="4" ht="12.75"/>
    <row r="5" ht="12.75"/>
    <row r="7" s="561" customFormat="1" ht="12.75">
      <c r="A7" s="560"/>
    </row>
    <row r="8" s="563" customFormat="1" ht="15.75">
      <c r="A8" s="562" t="s">
        <v>290</v>
      </c>
    </row>
    <row r="9" s="563" customFormat="1" ht="15.75">
      <c r="A9" s="562" t="s">
        <v>281</v>
      </c>
    </row>
    <row r="10" s="563" customFormat="1" ht="15">
      <c r="A10" s="564" t="s">
        <v>282</v>
      </c>
    </row>
    <row r="11" s="563" customFormat="1" ht="15.75">
      <c r="A11" s="562"/>
    </row>
    <row r="12" spans="2:5" s="565" customFormat="1" ht="18.75">
      <c r="B12" s="566" t="s">
        <v>291</v>
      </c>
      <c r="C12" s="566" t="s">
        <v>292</v>
      </c>
      <c r="D12" s="566" t="s">
        <v>293</v>
      </c>
      <c r="E12" s="566" t="s">
        <v>294</v>
      </c>
    </row>
    <row r="13" spans="1:5" s="563" customFormat="1" ht="15">
      <c r="A13" s="563" t="s">
        <v>295</v>
      </c>
      <c r="B13" s="567">
        <v>3.9</v>
      </c>
      <c r="C13" s="568" t="s">
        <v>578</v>
      </c>
      <c r="D13" s="567">
        <v>9.3</v>
      </c>
      <c r="E13" s="567">
        <v>0.1</v>
      </c>
    </row>
    <row r="14" spans="1:5" s="563" customFormat="1" ht="15">
      <c r="A14" s="563" t="s">
        <v>296</v>
      </c>
      <c r="B14" s="567">
        <v>2.2</v>
      </c>
      <c r="C14" s="563">
        <v>0.1</v>
      </c>
      <c r="D14" s="567">
        <v>6.7</v>
      </c>
      <c r="E14" s="567">
        <v>0.5</v>
      </c>
    </row>
    <row r="15" spans="1:5" s="563" customFormat="1" ht="15">
      <c r="A15" s="563" t="s">
        <v>297</v>
      </c>
      <c r="B15" s="567">
        <v>2.4</v>
      </c>
      <c r="C15" s="563">
        <v>1.9</v>
      </c>
      <c r="D15" s="567">
        <v>4.4</v>
      </c>
      <c r="E15" s="567">
        <v>6.2</v>
      </c>
    </row>
    <row r="16" spans="1:5" s="563" customFormat="1" ht="15">
      <c r="A16" s="563" t="s">
        <v>298</v>
      </c>
      <c r="B16" s="567">
        <v>4.7</v>
      </c>
      <c r="C16" s="568" t="s">
        <v>578</v>
      </c>
      <c r="D16" s="567">
        <v>9</v>
      </c>
      <c r="E16" s="567">
        <v>0.2</v>
      </c>
    </row>
    <row r="17" spans="1:5" s="563" customFormat="1" ht="15">
      <c r="A17" s="563" t="s">
        <v>299</v>
      </c>
      <c r="B17" s="567">
        <v>2.7</v>
      </c>
      <c r="C17" s="563">
        <v>0.6</v>
      </c>
      <c r="D17" s="567">
        <v>1.7</v>
      </c>
      <c r="E17" s="567">
        <v>2.8</v>
      </c>
    </row>
    <row r="18" spans="1:5" s="563" customFormat="1" ht="15">
      <c r="A18" s="563" t="s">
        <v>300</v>
      </c>
      <c r="B18" s="567">
        <v>1.5</v>
      </c>
      <c r="C18" s="563">
        <v>1.2</v>
      </c>
      <c r="D18" s="567">
        <v>4.1</v>
      </c>
      <c r="E18" s="567">
        <v>3.5</v>
      </c>
    </row>
    <row r="19" spans="1:5" s="563" customFormat="1" ht="15">
      <c r="A19" s="563" t="s">
        <v>301</v>
      </c>
      <c r="B19" s="567">
        <v>27.6</v>
      </c>
      <c r="C19" s="563">
        <v>0.6</v>
      </c>
      <c r="D19" s="567">
        <v>12.3</v>
      </c>
      <c r="E19" s="567">
        <v>2</v>
      </c>
    </row>
    <row r="20" spans="1:5" s="563" customFormat="1" ht="15">
      <c r="A20" s="563" t="s">
        <v>302</v>
      </c>
      <c r="B20" s="567">
        <v>4.2</v>
      </c>
      <c r="C20" s="568" t="s">
        <v>578</v>
      </c>
      <c r="D20" s="567">
        <v>1</v>
      </c>
      <c r="E20" s="567">
        <v>0.3</v>
      </c>
    </row>
    <row r="21" spans="1:5" s="563" customFormat="1" ht="15">
      <c r="A21" s="563" t="s">
        <v>283</v>
      </c>
      <c r="B21" s="567">
        <v>6.8</v>
      </c>
      <c r="C21" s="563">
        <v>3.4</v>
      </c>
      <c r="D21" s="567">
        <v>3.7</v>
      </c>
      <c r="E21" s="567">
        <v>11.8</v>
      </c>
    </row>
    <row r="22" spans="1:5" s="563" customFormat="1" ht="15">
      <c r="A22" s="563" t="s">
        <v>303</v>
      </c>
      <c r="B22" s="567">
        <v>10.7</v>
      </c>
      <c r="C22" s="563">
        <v>0.1</v>
      </c>
      <c r="D22" s="567">
        <v>13.5</v>
      </c>
      <c r="E22" s="567">
        <v>0.3</v>
      </c>
    </row>
    <row r="23" spans="1:5" s="563" customFormat="1" ht="15">
      <c r="A23" s="563" t="s">
        <v>304</v>
      </c>
      <c r="B23" s="567">
        <v>4</v>
      </c>
      <c r="C23" s="568" t="s">
        <v>578</v>
      </c>
      <c r="D23" s="567">
        <v>2.1</v>
      </c>
      <c r="E23" s="568" t="s">
        <v>578</v>
      </c>
    </row>
    <row r="24" spans="1:5" s="563" customFormat="1" ht="15">
      <c r="A24" s="563" t="s">
        <v>305</v>
      </c>
      <c r="B24" s="567">
        <v>11.2</v>
      </c>
      <c r="C24" s="563">
        <v>11.2</v>
      </c>
      <c r="D24" s="567">
        <v>12.5</v>
      </c>
      <c r="E24" s="567">
        <v>12.5</v>
      </c>
    </row>
    <row r="25" spans="1:5" s="563" customFormat="1" ht="15">
      <c r="A25" s="563" t="s">
        <v>306</v>
      </c>
      <c r="B25" s="567">
        <v>3.5</v>
      </c>
      <c r="C25" s="568" t="s">
        <v>578</v>
      </c>
      <c r="D25" s="567">
        <v>3.8</v>
      </c>
      <c r="E25" s="567">
        <v>0.2</v>
      </c>
    </row>
    <row r="26" spans="1:5" s="563" customFormat="1" ht="15">
      <c r="A26" s="563" t="s">
        <v>307</v>
      </c>
      <c r="B26" s="567">
        <v>13</v>
      </c>
      <c r="C26" s="563">
        <v>0.2</v>
      </c>
      <c r="D26" s="567">
        <v>21</v>
      </c>
      <c r="E26" s="567">
        <v>0.7</v>
      </c>
    </row>
    <row r="27" spans="1:5" s="563" customFormat="1" ht="15">
      <c r="A27" s="563" t="s">
        <v>308</v>
      </c>
      <c r="B27" s="567">
        <v>3.6</v>
      </c>
      <c r="C27" s="563">
        <v>0.4</v>
      </c>
      <c r="D27" s="567">
        <v>1.3</v>
      </c>
      <c r="E27" s="567">
        <v>1.3</v>
      </c>
    </row>
    <row r="28" spans="1:5" s="563" customFormat="1" ht="15">
      <c r="A28" s="563" t="s">
        <v>309</v>
      </c>
      <c r="B28" s="567">
        <v>5</v>
      </c>
      <c r="C28" s="568" t="s">
        <v>578</v>
      </c>
      <c r="D28" s="567">
        <v>1.2</v>
      </c>
      <c r="E28" s="567">
        <v>0.3</v>
      </c>
    </row>
    <row r="29" spans="1:5" s="563" customFormat="1" ht="15">
      <c r="A29" s="563" t="s">
        <v>310</v>
      </c>
      <c r="B29" s="567">
        <v>26.3</v>
      </c>
      <c r="C29" s="563">
        <v>0.5</v>
      </c>
      <c r="D29" s="567">
        <v>28.7</v>
      </c>
      <c r="E29" s="567">
        <v>2.1</v>
      </c>
    </row>
    <row r="30" spans="1:5" s="509" customFormat="1" ht="15">
      <c r="A30" s="509" t="s">
        <v>311</v>
      </c>
      <c r="B30" s="569">
        <v>23</v>
      </c>
      <c r="C30" s="509">
        <v>7.8</v>
      </c>
      <c r="D30" s="569">
        <v>25.8</v>
      </c>
      <c r="E30" s="569">
        <v>18.4</v>
      </c>
    </row>
    <row r="31" spans="1:5" s="563" customFormat="1" ht="15.75">
      <c r="A31" s="562" t="s">
        <v>312</v>
      </c>
      <c r="B31" s="567">
        <v>157</v>
      </c>
      <c r="C31" s="567">
        <v>28</v>
      </c>
      <c r="D31" s="567">
        <v>162.1</v>
      </c>
      <c r="E31" s="567">
        <v>63</v>
      </c>
    </row>
    <row r="33" ht="12.75">
      <c r="A33" s="501" t="s">
        <v>284</v>
      </c>
    </row>
    <row r="34" ht="12.75">
      <c r="A34" s="501" t="s">
        <v>288</v>
      </c>
    </row>
    <row r="35" ht="12.75">
      <c r="A35" s="501" t="s">
        <v>285</v>
      </c>
    </row>
    <row r="37" ht="12.75">
      <c r="A37" s="501" t="s">
        <v>286</v>
      </c>
    </row>
    <row r="38" ht="12.75">
      <c r="A38" s="501" t="s">
        <v>289</v>
      </c>
    </row>
    <row r="39" ht="14.25" customHeight="1">
      <c r="A39" s="570" t="s">
        <v>287</v>
      </c>
    </row>
  </sheetData>
  <sheetProtection password="C1E7" sheet="1" objects="1" scenarios="1"/>
  <printOptions/>
  <pageMargins left="0.75" right="0.75" top="1" bottom="1" header="0.5" footer="0.5"/>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dimension ref="A7:O47"/>
  <sheetViews>
    <sheetView zoomScale="75" zoomScaleNormal="75" workbookViewId="0" topLeftCell="A1">
      <selection activeCell="K2" sqref="K2"/>
    </sheetView>
  </sheetViews>
  <sheetFormatPr defaultColWidth="9.140625" defaultRowHeight="12.75"/>
  <cols>
    <col min="1" max="1" width="47.8515625" style="572" customWidth="1"/>
    <col min="2" max="16" width="6.7109375" style="572" customWidth="1"/>
    <col min="17" max="16384" width="11.421875" style="572" customWidth="1"/>
  </cols>
  <sheetData>
    <row r="1" ht="15"/>
    <row r="2" ht="15"/>
    <row r="3" ht="15"/>
    <row r="4" ht="15"/>
    <row r="7" ht="15">
      <c r="A7" s="571"/>
    </row>
    <row r="8" ht="15.75">
      <c r="A8" s="573" t="s">
        <v>334</v>
      </c>
    </row>
    <row r="9" s="573" customFormat="1" ht="18.75">
      <c r="A9" s="573" t="s">
        <v>335</v>
      </c>
    </row>
    <row r="10" s="573" customFormat="1" ht="18">
      <c r="A10" s="574" t="s">
        <v>336</v>
      </c>
    </row>
    <row r="11" spans="2:15" s="575" customFormat="1" ht="15" customHeight="1">
      <c r="B11" s="575">
        <v>1990</v>
      </c>
      <c r="C11" s="575">
        <v>1991</v>
      </c>
      <c r="D11" s="575">
        <v>1992</v>
      </c>
      <c r="E11" s="575">
        <v>1993</v>
      </c>
      <c r="F11" s="575">
        <v>1994</v>
      </c>
      <c r="G11" s="575">
        <v>1995</v>
      </c>
      <c r="H11" s="575">
        <v>1996</v>
      </c>
      <c r="I11" s="575">
        <v>1997</v>
      </c>
      <c r="J11" s="575">
        <v>1998</v>
      </c>
      <c r="K11" s="575">
        <v>1999</v>
      </c>
      <c r="L11" s="575">
        <v>2000</v>
      </c>
      <c r="M11" s="575">
        <v>2001</v>
      </c>
      <c r="N11" s="575">
        <v>2002</v>
      </c>
      <c r="O11" s="575">
        <v>2003</v>
      </c>
    </row>
    <row r="12" spans="1:15" s="576" customFormat="1" ht="15" customHeight="1">
      <c r="A12" s="576" t="s">
        <v>714</v>
      </c>
      <c r="B12" s="590">
        <f aca="true" t="shared" si="0" ref="B12:N12">B14+B16+B18+B20+B22</f>
        <v>80.27000000000001</v>
      </c>
      <c r="C12" s="590">
        <f t="shared" si="0"/>
        <v>81.19999999999999</v>
      </c>
      <c r="D12" s="590">
        <f t="shared" si="0"/>
        <v>77</v>
      </c>
      <c r="E12" s="590">
        <f t="shared" si="0"/>
        <v>64.37</v>
      </c>
      <c r="F12" s="590">
        <f t="shared" si="0"/>
        <v>64.57</v>
      </c>
      <c r="G12" s="590">
        <f t="shared" si="0"/>
        <v>52.55</v>
      </c>
      <c r="H12" s="590">
        <f t="shared" si="0"/>
        <v>50.07</v>
      </c>
      <c r="I12" s="590">
        <f t="shared" si="0"/>
        <v>43.470000000000006</v>
      </c>
      <c r="J12" s="590">
        <f t="shared" si="0"/>
        <v>43.47</v>
      </c>
      <c r="K12" s="590">
        <f t="shared" si="0"/>
        <v>35.01</v>
      </c>
      <c r="L12" s="590">
        <f t="shared" si="0"/>
        <v>31.33</v>
      </c>
      <c r="M12" s="590">
        <f t="shared" si="0"/>
        <v>31.860000000000003</v>
      </c>
      <c r="N12" s="590">
        <f t="shared" si="0"/>
        <v>33.22</v>
      </c>
      <c r="O12" s="590">
        <v>33.77</v>
      </c>
    </row>
    <row r="13" spans="1:15" s="577" customFormat="1" ht="15" customHeight="1">
      <c r="A13" s="577" t="s">
        <v>715</v>
      </c>
      <c r="B13" s="591"/>
      <c r="C13" s="591"/>
      <c r="D13" s="591"/>
      <c r="E13" s="591"/>
      <c r="F13" s="591"/>
      <c r="G13" s="591"/>
      <c r="H13" s="591"/>
      <c r="I13" s="591"/>
      <c r="J13" s="591"/>
      <c r="K13" s="591"/>
      <c r="L13" s="591"/>
      <c r="M13" s="591"/>
      <c r="N13" s="591"/>
      <c r="O13" s="591"/>
    </row>
    <row r="14" spans="1:15" s="578" customFormat="1" ht="15" customHeight="1">
      <c r="A14" s="578" t="s">
        <v>323</v>
      </c>
      <c r="B14" s="592">
        <v>21.84</v>
      </c>
      <c r="C14" s="592">
        <v>21.94</v>
      </c>
      <c r="D14" s="592">
        <v>18.97</v>
      </c>
      <c r="E14" s="592">
        <v>18.68</v>
      </c>
      <c r="F14" s="592">
        <v>20.07</v>
      </c>
      <c r="G14" s="592">
        <v>17.72</v>
      </c>
      <c r="H14" s="592">
        <v>14.34</v>
      </c>
      <c r="I14" s="592">
        <v>14.91</v>
      </c>
      <c r="J14" s="592">
        <v>13.65</v>
      </c>
      <c r="K14" s="592">
        <v>11.4</v>
      </c>
      <c r="L14" s="592">
        <v>10.64</v>
      </c>
      <c r="M14" s="592">
        <v>10.6</v>
      </c>
      <c r="N14" s="592">
        <v>10.62</v>
      </c>
      <c r="O14" s="592">
        <v>10.52</v>
      </c>
    </row>
    <row r="15" spans="1:15" s="579" customFormat="1" ht="15" customHeight="1">
      <c r="A15" s="579" t="s">
        <v>324</v>
      </c>
      <c r="B15" s="593"/>
      <c r="C15" s="593"/>
      <c r="D15" s="593"/>
      <c r="E15" s="593"/>
      <c r="F15" s="593"/>
      <c r="G15" s="593"/>
      <c r="H15" s="593"/>
      <c r="I15" s="593"/>
      <c r="J15" s="593"/>
      <c r="K15" s="593"/>
      <c r="L15" s="593"/>
      <c r="M15" s="593"/>
      <c r="N15" s="594"/>
      <c r="O15" s="594"/>
    </row>
    <row r="16" spans="1:15" s="580" customFormat="1" ht="15" customHeight="1">
      <c r="A16" s="580" t="s">
        <v>325</v>
      </c>
      <c r="B16" s="595">
        <v>11.09</v>
      </c>
      <c r="C16" s="595">
        <v>9.82</v>
      </c>
      <c r="D16" s="595">
        <v>9.62</v>
      </c>
      <c r="E16" s="595">
        <v>7.41</v>
      </c>
      <c r="F16" s="595">
        <v>7.26</v>
      </c>
      <c r="G16" s="595">
        <v>7.54</v>
      </c>
      <c r="H16" s="595">
        <v>6.65</v>
      </c>
      <c r="I16" s="595">
        <v>7.21</v>
      </c>
      <c r="J16" s="595">
        <v>7.51</v>
      </c>
      <c r="K16" s="595">
        <v>4.41</v>
      </c>
      <c r="L16" s="595">
        <v>3.74</v>
      </c>
      <c r="M16" s="595">
        <v>3.59</v>
      </c>
      <c r="N16" s="595">
        <v>3.67</v>
      </c>
      <c r="O16" s="595">
        <v>4.81</v>
      </c>
    </row>
    <row r="17" spans="1:15" s="579" customFormat="1" ht="15" customHeight="1">
      <c r="A17" s="579" t="s">
        <v>326</v>
      </c>
      <c r="B17" s="594"/>
      <c r="C17" s="594"/>
      <c r="D17" s="594"/>
      <c r="E17" s="594"/>
      <c r="F17" s="594"/>
      <c r="G17" s="594"/>
      <c r="H17" s="594"/>
      <c r="I17" s="594"/>
      <c r="J17" s="594"/>
      <c r="K17" s="594"/>
      <c r="L17" s="594"/>
      <c r="M17" s="594"/>
      <c r="N17" s="594"/>
      <c r="O17" s="594"/>
    </row>
    <row r="18" spans="1:15" s="580" customFormat="1" ht="15" customHeight="1">
      <c r="A18" s="580" t="s">
        <v>327</v>
      </c>
      <c r="B18" s="595">
        <v>14.93</v>
      </c>
      <c r="C18" s="595">
        <v>14.55</v>
      </c>
      <c r="D18" s="595">
        <v>12.7</v>
      </c>
      <c r="E18" s="595">
        <v>8.34</v>
      </c>
      <c r="F18" s="595">
        <v>7.91</v>
      </c>
      <c r="G18" s="595">
        <v>7.28</v>
      </c>
      <c r="H18" s="595">
        <v>5.52</v>
      </c>
      <c r="I18" s="595">
        <v>4.91</v>
      </c>
      <c r="J18" s="595">
        <v>4.59</v>
      </c>
      <c r="K18" s="595">
        <v>4.01</v>
      </c>
      <c r="L18" s="595">
        <v>3.53</v>
      </c>
      <c r="M18" s="595">
        <v>3.13</v>
      </c>
      <c r="N18" s="595">
        <v>2.94</v>
      </c>
      <c r="O18" s="595">
        <v>3.87</v>
      </c>
    </row>
    <row r="19" spans="1:15" s="579" customFormat="1" ht="15" customHeight="1">
      <c r="A19" s="579" t="s">
        <v>328</v>
      </c>
      <c r="B19" s="594"/>
      <c r="C19" s="594"/>
      <c r="D19" s="594"/>
      <c r="E19" s="594"/>
      <c r="F19" s="594"/>
      <c r="G19" s="594"/>
      <c r="H19" s="594"/>
      <c r="I19" s="594"/>
      <c r="J19" s="594"/>
      <c r="K19" s="594"/>
      <c r="L19" s="594"/>
      <c r="M19" s="594"/>
      <c r="N19" s="594"/>
      <c r="O19" s="594"/>
    </row>
    <row r="20" spans="1:15" s="581" customFormat="1" ht="15" customHeight="1">
      <c r="A20" s="580" t="s">
        <v>329</v>
      </c>
      <c r="B20" s="595">
        <f>27.74+0.05</f>
        <v>27.79</v>
      </c>
      <c r="C20" s="595">
        <f>30.52+0.05</f>
        <v>30.57</v>
      </c>
      <c r="D20" s="595">
        <f>31.41+0.05</f>
        <v>31.46</v>
      </c>
      <c r="E20" s="595">
        <f>25.75+0.12</f>
        <v>25.87</v>
      </c>
      <c r="F20" s="595">
        <f>25.56+0.14</f>
        <v>25.7</v>
      </c>
      <c r="G20" s="595">
        <f>18.65+0.08</f>
        <v>18.729999999999997</v>
      </c>
      <c r="H20" s="595">
        <f>22.57+0.12</f>
        <v>22.69</v>
      </c>
      <c r="I20" s="595">
        <f>15.56+0.04</f>
        <v>15.6</v>
      </c>
      <c r="J20" s="595">
        <f>16.75+0.04</f>
        <v>16.79</v>
      </c>
      <c r="K20" s="595">
        <f>14.29+0.03</f>
        <v>14.319999999999999</v>
      </c>
      <c r="L20" s="595">
        <f>12.43+0.02</f>
        <v>12.45</v>
      </c>
      <c r="M20" s="595">
        <f>13.6</f>
        <v>13.6</v>
      </c>
      <c r="N20" s="595">
        <v>14.94</v>
      </c>
      <c r="O20" s="595">
        <f>15.68</f>
        <v>15.68</v>
      </c>
    </row>
    <row r="21" spans="1:15" s="579" customFormat="1" ht="15" customHeight="1">
      <c r="A21" s="579" t="s">
        <v>330</v>
      </c>
      <c r="B21" s="594"/>
      <c r="C21" s="594"/>
      <c r="D21" s="594"/>
      <c r="E21" s="594"/>
      <c r="F21" s="594"/>
      <c r="G21" s="594"/>
      <c r="H21" s="594"/>
      <c r="I21" s="594"/>
      <c r="J21" s="594"/>
      <c r="K21" s="594"/>
      <c r="L21" s="594"/>
      <c r="M21" s="594"/>
      <c r="N21" s="594"/>
      <c r="O21" s="594"/>
    </row>
    <row r="22" spans="1:15" s="580" customFormat="1" ht="15" customHeight="1">
      <c r="A22" s="580" t="s">
        <v>331</v>
      </c>
      <c r="B22" s="596">
        <v>4.62</v>
      </c>
      <c r="C22" s="596">
        <v>4.32</v>
      </c>
      <c r="D22" s="596">
        <v>4.25</v>
      </c>
      <c r="E22" s="596">
        <v>4.07</v>
      </c>
      <c r="F22" s="596">
        <v>3.63</v>
      </c>
      <c r="G22" s="596">
        <v>1.28</v>
      </c>
      <c r="H22" s="596">
        <v>0.87</v>
      </c>
      <c r="I22" s="596">
        <v>0.84</v>
      </c>
      <c r="J22" s="596">
        <v>0.93</v>
      </c>
      <c r="K22" s="596">
        <v>0.87</v>
      </c>
      <c r="L22" s="596">
        <v>0.97</v>
      </c>
      <c r="M22" s="596">
        <v>0.94</v>
      </c>
      <c r="N22" s="596">
        <v>1.05</v>
      </c>
      <c r="O22" s="595">
        <v>1.11</v>
      </c>
    </row>
    <row r="23" spans="1:15" s="579" customFormat="1" ht="15" customHeight="1">
      <c r="A23" s="579" t="s">
        <v>332</v>
      </c>
      <c r="B23" s="594"/>
      <c r="C23" s="594"/>
      <c r="D23" s="594"/>
      <c r="E23" s="594"/>
      <c r="F23" s="594"/>
      <c r="G23" s="594"/>
      <c r="H23" s="594"/>
      <c r="I23" s="594"/>
      <c r="J23" s="594"/>
      <c r="K23" s="594"/>
      <c r="L23" s="594"/>
      <c r="M23" s="594"/>
      <c r="N23" s="594"/>
      <c r="O23" s="594"/>
    </row>
    <row r="24" spans="1:15" s="578" customFormat="1" ht="15" customHeight="1">
      <c r="A24" s="576" t="s">
        <v>313</v>
      </c>
      <c r="B24" s="590">
        <v>32.2</v>
      </c>
      <c r="C24" s="590">
        <v>30.02</v>
      </c>
      <c r="D24" s="590">
        <v>28.54</v>
      </c>
      <c r="E24" s="590">
        <v>27.83</v>
      </c>
      <c r="F24" s="590">
        <v>26.88</v>
      </c>
      <c r="G24" s="590">
        <v>25.58</v>
      </c>
      <c r="H24" s="590">
        <v>24.83</v>
      </c>
      <c r="I24" s="590">
        <v>25.26</v>
      </c>
      <c r="J24" s="590">
        <v>22.38</v>
      </c>
      <c r="K24" s="590">
        <v>17.41</v>
      </c>
      <c r="L24" s="590">
        <v>17.71</v>
      </c>
      <c r="M24" s="590">
        <v>16.7</v>
      </c>
      <c r="N24" s="590">
        <v>16.64</v>
      </c>
      <c r="O24" s="590">
        <f>16.15</f>
        <v>16.15</v>
      </c>
    </row>
    <row r="25" spans="1:15" s="583" customFormat="1" ht="15" customHeight="1">
      <c r="A25" s="582" t="s">
        <v>314</v>
      </c>
      <c r="B25" s="597"/>
      <c r="C25" s="597"/>
      <c r="D25" s="597"/>
      <c r="E25" s="597"/>
      <c r="F25" s="597"/>
      <c r="G25" s="597"/>
      <c r="H25" s="597"/>
      <c r="I25" s="597"/>
      <c r="J25" s="597"/>
      <c r="K25" s="597"/>
      <c r="L25" s="597"/>
      <c r="M25" s="591"/>
      <c r="N25" s="597"/>
      <c r="O25" s="598"/>
    </row>
    <row r="26" spans="1:15" s="576" customFormat="1" ht="15" customHeight="1">
      <c r="A26" s="576" t="s">
        <v>315</v>
      </c>
      <c r="B26" s="590">
        <f aca="true" t="shared" si="1" ref="B26:O26">B12+B24</f>
        <v>112.47000000000001</v>
      </c>
      <c r="C26" s="590">
        <f t="shared" si="1"/>
        <v>111.21999999999998</v>
      </c>
      <c r="D26" s="590">
        <f t="shared" si="1"/>
        <v>105.53999999999999</v>
      </c>
      <c r="E26" s="590">
        <f t="shared" si="1"/>
        <v>92.2</v>
      </c>
      <c r="F26" s="590">
        <f t="shared" si="1"/>
        <v>91.44999999999999</v>
      </c>
      <c r="G26" s="590">
        <f t="shared" si="1"/>
        <v>78.13</v>
      </c>
      <c r="H26" s="590">
        <f t="shared" si="1"/>
        <v>74.9</v>
      </c>
      <c r="I26" s="590">
        <f t="shared" si="1"/>
        <v>68.73</v>
      </c>
      <c r="J26" s="590">
        <f t="shared" si="1"/>
        <v>65.85</v>
      </c>
      <c r="K26" s="590">
        <f t="shared" si="1"/>
        <v>52.42</v>
      </c>
      <c r="L26" s="590">
        <f t="shared" si="1"/>
        <v>49.04</v>
      </c>
      <c r="M26" s="590">
        <f t="shared" si="1"/>
        <v>48.56</v>
      </c>
      <c r="N26" s="590">
        <f t="shared" si="1"/>
        <v>49.86</v>
      </c>
      <c r="O26" s="590">
        <f t="shared" si="1"/>
        <v>49.92</v>
      </c>
    </row>
    <row r="27" spans="1:15" s="585" customFormat="1" ht="15" customHeight="1">
      <c r="A27" s="584" t="s">
        <v>316</v>
      </c>
      <c r="B27" s="599"/>
      <c r="C27" s="599"/>
      <c r="D27" s="599"/>
      <c r="E27" s="599"/>
      <c r="F27" s="599"/>
      <c r="G27" s="599"/>
      <c r="H27" s="599"/>
      <c r="I27" s="599"/>
      <c r="J27" s="599"/>
      <c r="K27" s="599"/>
      <c r="L27" s="599"/>
      <c r="M27" s="599"/>
      <c r="N27" s="599"/>
      <c r="O27" s="599"/>
    </row>
    <row r="28" spans="1:15" ht="15" customHeight="1">
      <c r="A28" s="572" t="s">
        <v>719</v>
      </c>
      <c r="B28" s="600">
        <v>33.06</v>
      </c>
      <c r="C28" s="600">
        <v>40.04</v>
      </c>
      <c r="D28" s="600">
        <v>45.27</v>
      </c>
      <c r="E28" s="600">
        <v>45.76</v>
      </c>
      <c r="F28" s="600">
        <v>53.83</v>
      </c>
      <c r="G28" s="600">
        <v>53.37</v>
      </c>
      <c r="H28" s="600">
        <v>52.01</v>
      </c>
      <c r="I28" s="600">
        <v>60.39</v>
      </c>
      <c r="J28" s="600">
        <v>66.49</v>
      </c>
      <c r="K28" s="600">
        <v>66.79</v>
      </c>
      <c r="L28" s="600">
        <v>63.2</v>
      </c>
      <c r="M28" s="600">
        <v>62.19</v>
      </c>
      <c r="N28" s="600">
        <v>54.2</v>
      </c>
      <c r="O28" s="600">
        <v>73.8</v>
      </c>
    </row>
    <row r="29" ht="15" customHeight="1">
      <c r="A29" s="586" t="s">
        <v>720</v>
      </c>
    </row>
    <row r="31" spans="1:13" ht="15">
      <c r="A31" s="589" t="s">
        <v>664</v>
      </c>
      <c r="B31" s="587"/>
      <c r="C31" s="587"/>
      <c r="D31" s="587"/>
      <c r="E31" s="587"/>
      <c r="F31" s="587"/>
      <c r="G31" s="587"/>
      <c r="H31" s="587"/>
      <c r="I31" s="587"/>
      <c r="J31" s="587"/>
      <c r="K31" s="587"/>
      <c r="L31" s="587"/>
      <c r="M31" s="587"/>
    </row>
    <row r="32" spans="1:13" ht="15">
      <c r="A32" s="589" t="s">
        <v>333</v>
      </c>
      <c r="B32" s="587"/>
      <c r="C32" s="587"/>
      <c r="D32" s="587"/>
      <c r="E32" s="587"/>
      <c r="F32" s="587"/>
      <c r="G32" s="587"/>
      <c r="H32" s="587"/>
      <c r="I32" s="587"/>
      <c r="J32" s="587"/>
      <c r="K32" s="587"/>
      <c r="L32" s="587"/>
      <c r="M32" s="587"/>
    </row>
    <row r="33" spans="1:13" ht="15">
      <c r="A33" s="589" t="s">
        <v>337</v>
      </c>
      <c r="B33" s="587"/>
      <c r="C33" s="587"/>
      <c r="D33" s="587"/>
      <c r="E33" s="587"/>
      <c r="F33" s="587"/>
      <c r="G33" s="587"/>
      <c r="H33" s="587"/>
      <c r="I33" s="587"/>
      <c r="J33" s="587"/>
      <c r="K33" s="587"/>
      <c r="L33" s="587"/>
      <c r="M33" s="587"/>
    </row>
    <row r="34" spans="1:13" ht="15">
      <c r="A34" s="589" t="s">
        <v>338</v>
      </c>
      <c r="B34" s="587"/>
      <c r="C34" s="587"/>
      <c r="D34" s="587"/>
      <c r="E34" s="587"/>
      <c r="F34" s="587"/>
      <c r="G34" s="587"/>
      <c r="H34" s="587"/>
      <c r="I34" s="587"/>
      <c r="J34" s="587"/>
      <c r="K34" s="587"/>
      <c r="L34" s="587"/>
      <c r="M34" s="587"/>
    </row>
    <row r="35" spans="1:13" ht="15">
      <c r="A35" s="589" t="s">
        <v>317</v>
      </c>
      <c r="B35" s="587"/>
      <c r="C35" s="587"/>
      <c r="D35" s="587"/>
      <c r="E35" s="587"/>
      <c r="F35" s="587"/>
      <c r="G35" s="587"/>
      <c r="H35" s="587"/>
      <c r="I35" s="587"/>
      <c r="J35" s="587"/>
      <c r="K35" s="587"/>
      <c r="L35" s="587"/>
      <c r="M35" s="587"/>
    </row>
    <row r="36" spans="1:13" ht="15">
      <c r="A36" s="589" t="s">
        <v>318</v>
      </c>
      <c r="B36" s="587"/>
      <c r="C36" s="587"/>
      <c r="D36" s="587"/>
      <c r="E36" s="587"/>
      <c r="F36" s="587"/>
      <c r="G36" s="587"/>
      <c r="H36" s="587"/>
      <c r="I36" s="587"/>
      <c r="J36" s="587"/>
      <c r="K36" s="587"/>
      <c r="L36" s="587"/>
      <c r="M36" s="587"/>
    </row>
    <row r="37" ht="15">
      <c r="A37" s="588" t="s">
        <v>319</v>
      </c>
    </row>
    <row r="38" ht="15">
      <c r="A38" s="588" t="s">
        <v>320</v>
      </c>
    </row>
    <row r="39" ht="15">
      <c r="A39" s="588" t="s">
        <v>667</v>
      </c>
    </row>
    <row r="40" ht="15">
      <c r="A40" s="588"/>
    </row>
    <row r="41" ht="15">
      <c r="A41" s="588" t="s">
        <v>321</v>
      </c>
    </row>
    <row r="42" ht="15">
      <c r="A42" s="588" t="s">
        <v>322</v>
      </c>
    </row>
    <row r="43" ht="15">
      <c r="A43" s="588"/>
    </row>
    <row r="44" ht="15">
      <c r="A44" s="588"/>
    </row>
    <row r="45" ht="15">
      <c r="A45" s="588"/>
    </row>
    <row r="46" ht="15">
      <c r="A46" s="588"/>
    </row>
    <row r="47" ht="15">
      <c r="A47" s="588"/>
    </row>
  </sheetData>
  <sheetProtection password="C1E7" sheet="1" objects="1" scenarios="1"/>
  <printOptions/>
  <pageMargins left="0.75" right="0.75" top="1" bottom="1" header="0.5" footer="0.5"/>
  <pageSetup horizontalDpi="600" verticalDpi="600" orientation="landscape" paperSize="9" r:id="rId2"/>
  <drawing r:id="rId1"/>
</worksheet>
</file>

<file path=xl/worksheets/sheet45.xml><?xml version="1.0" encoding="utf-8"?>
<worksheet xmlns="http://schemas.openxmlformats.org/spreadsheetml/2006/main" xmlns:r="http://schemas.openxmlformats.org/officeDocument/2006/relationships">
  <sheetPr>
    <pageSetUpPr fitToPage="1"/>
  </sheetPr>
  <dimension ref="A7:O44"/>
  <sheetViews>
    <sheetView zoomScale="75" zoomScaleNormal="75" workbookViewId="0" topLeftCell="A1">
      <selection activeCell="I3" sqref="I3"/>
    </sheetView>
  </sheetViews>
  <sheetFormatPr defaultColWidth="9.140625" defaultRowHeight="12.75"/>
  <cols>
    <col min="1" max="1" width="48.140625" style="602" customWidth="1"/>
    <col min="2" max="16" width="6.7109375" style="602" customWidth="1"/>
    <col min="17" max="16384" width="11.421875" style="602" customWidth="1"/>
  </cols>
  <sheetData>
    <row r="1" ht="15"/>
    <row r="2" ht="15"/>
    <row r="3" ht="15"/>
    <row r="4" ht="15"/>
    <row r="7" ht="15">
      <c r="A7" s="601"/>
    </row>
    <row r="8" ht="15" customHeight="1">
      <c r="A8" s="603" t="s">
        <v>349</v>
      </c>
    </row>
    <row r="9" s="603" customFormat="1" ht="15" customHeight="1">
      <c r="A9" s="603" t="s">
        <v>350</v>
      </c>
    </row>
    <row r="10" s="603" customFormat="1" ht="15" customHeight="1">
      <c r="A10" s="604" t="s">
        <v>351</v>
      </c>
    </row>
    <row r="11" spans="2:15" s="605" customFormat="1" ht="15" customHeight="1">
      <c r="B11" s="605">
        <v>1990</v>
      </c>
      <c r="C11" s="605">
        <v>1991</v>
      </c>
      <c r="D11" s="605">
        <v>1992</v>
      </c>
      <c r="E11" s="605">
        <v>1993</v>
      </c>
      <c r="F11" s="605">
        <v>1994</v>
      </c>
      <c r="G11" s="605">
        <v>1995</v>
      </c>
      <c r="H11" s="605">
        <v>1996</v>
      </c>
      <c r="I11" s="605">
        <v>1997</v>
      </c>
      <c r="J11" s="605">
        <v>1998</v>
      </c>
      <c r="K11" s="605">
        <v>1999</v>
      </c>
      <c r="L11" s="605">
        <v>2000</v>
      </c>
      <c r="M11" s="605">
        <v>2001</v>
      </c>
      <c r="N11" s="605">
        <v>2002</v>
      </c>
      <c r="O11" s="605">
        <v>2003</v>
      </c>
    </row>
    <row r="12" spans="1:15" s="606" customFormat="1" ht="15" customHeight="1">
      <c r="A12" s="606" t="s">
        <v>714</v>
      </c>
      <c r="B12" s="619">
        <f aca="true" t="shared" si="0" ref="B12:N12">B14+B16+B18+B20+B22</f>
        <v>299.99</v>
      </c>
      <c r="C12" s="619">
        <f t="shared" si="0"/>
        <v>290.20000000000005</v>
      </c>
      <c r="D12" s="619">
        <f t="shared" si="0"/>
        <v>284.54999999999995</v>
      </c>
      <c r="E12" s="619">
        <f t="shared" si="0"/>
        <v>269.45000000000005</v>
      </c>
      <c r="F12" s="619">
        <f t="shared" si="0"/>
        <v>271.64</v>
      </c>
      <c r="G12" s="619">
        <f t="shared" si="0"/>
        <v>260.2</v>
      </c>
      <c r="H12" s="619">
        <f t="shared" si="0"/>
        <v>248.27000000000004</v>
      </c>
      <c r="I12" s="619">
        <f t="shared" si="0"/>
        <v>236.11</v>
      </c>
      <c r="J12" s="619">
        <f t="shared" si="0"/>
        <v>229.55999999999997</v>
      </c>
      <c r="K12" s="619">
        <f t="shared" si="0"/>
        <v>218.51999999999998</v>
      </c>
      <c r="L12" s="619">
        <f t="shared" si="0"/>
        <v>205.94000000000003</v>
      </c>
      <c r="M12" s="619">
        <f t="shared" si="0"/>
        <v>200.79000000000002</v>
      </c>
      <c r="N12" s="619">
        <f t="shared" si="0"/>
        <v>194.15000000000003</v>
      </c>
      <c r="O12" s="619">
        <f>SUM(O14:P22)</f>
        <v>192.53</v>
      </c>
    </row>
    <row r="13" spans="1:15" s="607" customFormat="1" ht="15" customHeight="1">
      <c r="A13" s="607" t="s">
        <v>715</v>
      </c>
      <c r="B13" s="620"/>
      <c r="C13" s="620"/>
      <c r="D13" s="620"/>
      <c r="E13" s="620"/>
      <c r="F13" s="620"/>
      <c r="G13" s="620"/>
      <c r="H13" s="620"/>
      <c r="I13" s="620"/>
      <c r="J13" s="620"/>
      <c r="K13" s="620"/>
      <c r="L13" s="620"/>
      <c r="M13" s="620"/>
      <c r="N13" s="620"/>
      <c r="O13" s="620"/>
    </row>
    <row r="14" spans="1:15" s="609" customFormat="1" ht="15" customHeight="1">
      <c r="A14" s="608" t="s">
        <v>323</v>
      </c>
      <c r="B14" s="621">
        <v>49.79</v>
      </c>
      <c r="C14" s="621">
        <v>48.28</v>
      </c>
      <c r="D14" s="621">
        <v>48.32</v>
      </c>
      <c r="E14" s="621">
        <v>48.36</v>
      </c>
      <c r="F14" s="621">
        <v>50.76</v>
      </c>
      <c r="G14" s="621">
        <v>49.08</v>
      </c>
      <c r="H14" s="621">
        <v>44.55</v>
      </c>
      <c r="I14" s="621">
        <v>45.2</v>
      </c>
      <c r="J14" s="621">
        <v>44.07</v>
      </c>
      <c r="K14" s="621">
        <v>40.86</v>
      </c>
      <c r="L14" s="621">
        <v>38.19</v>
      </c>
      <c r="M14" s="621">
        <v>39.77</v>
      </c>
      <c r="N14" s="621">
        <v>39.5</v>
      </c>
      <c r="O14" s="621">
        <v>40.49</v>
      </c>
    </row>
    <row r="15" spans="1:15" s="610" customFormat="1" ht="15" customHeight="1">
      <c r="A15" s="610" t="s">
        <v>324</v>
      </c>
      <c r="B15" s="622"/>
      <c r="C15" s="622"/>
      <c r="D15" s="622"/>
      <c r="E15" s="622"/>
      <c r="F15" s="622"/>
      <c r="G15" s="622"/>
      <c r="H15" s="622"/>
      <c r="I15" s="622"/>
      <c r="J15" s="622"/>
      <c r="K15" s="622"/>
      <c r="L15" s="622"/>
      <c r="M15" s="622"/>
      <c r="N15" s="622"/>
      <c r="O15" s="622"/>
    </row>
    <row r="16" spans="1:15" s="609" customFormat="1" ht="15" customHeight="1">
      <c r="A16" s="609" t="s">
        <v>325</v>
      </c>
      <c r="B16" s="621">
        <v>193.69</v>
      </c>
      <c r="C16" s="621">
        <v>183.5</v>
      </c>
      <c r="D16" s="621">
        <v>176.89</v>
      </c>
      <c r="E16" s="621">
        <v>166.37</v>
      </c>
      <c r="F16" s="621">
        <v>165.24</v>
      </c>
      <c r="G16" s="621">
        <v>161.35</v>
      </c>
      <c r="H16" s="621">
        <v>151.37</v>
      </c>
      <c r="I16" s="621">
        <v>144.41</v>
      </c>
      <c r="J16" s="621">
        <v>138.92</v>
      </c>
      <c r="K16" s="621">
        <v>133.9</v>
      </c>
      <c r="L16" s="621">
        <v>126.87</v>
      </c>
      <c r="M16" s="621">
        <v>119.68</v>
      </c>
      <c r="N16" s="621">
        <v>111.8</v>
      </c>
      <c r="O16" s="621">
        <v>106.34</v>
      </c>
    </row>
    <row r="17" spans="1:15" s="610" customFormat="1" ht="15" customHeight="1">
      <c r="A17" s="610" t="s">
        <v>326</v>
      </c>
      <c r="B17" s="622"/>
      <c r="C17" s="622"/>
      <c r="D17" s="622"/>
      <c r="E17" s="622"/>
      <c r="F17" s="622"/>
      <c r="G17" s="622"/>
      <c r="H17" s="622"/>
      <c r="I17" s="622"/>
      <c r="J17" s="622"/>
      <c r="K17" s="622"/>
      <c r="L17" s="622"/>
      <c r="M17" s="622"/>
      <c r="N17" s="622"/>
      <c r="O17" s="622"/>
    </row>
    <row r="18" spans="1:15" s="609" customFormat="1" ht="15" customHeight="1">
      <c r="A18" s="609" t="s">
        <v>327</v>
      </c>
      <c r="B18" s="621">
        <v>36.8</v>
      </c>
      <c r="C18" s="621">
        <v>36.27</v>
      </c>
      <c r="D18" s="621">
        <v>37.47</v>
      </c>
      <c r="E18" s="621">
        <v>35.15</v>
      </c>
      <c r="F18" s="621">
        <v>35.29</v>
      </c>
      <c r="G18" s="621">
        <v>32.28</v>
      </c>
      <c r="H18" s="621">
        <v>31.55</v>
      </c>
      <c r="I18" s="621">
        <v>30.82</v>
      </c>
      <c r="J18" s="621">
        <v>30.32</v>
      </c>
      <c r="K18" s="621">
        <v>28.67</v>
      </c>
      <c r="L18" s="621">
        <v>27.65</v>
      </c>
      <c r="M18" s="621">
        <v>26.81</v>
      </c>
      <c r="N18" s="621">
        <v>26.93</v>
      </c>
      <c r="O18" s="621">
        <v>28.36</v>
      </c>
    </row>
    <row r="19" spans="1:15" s="610" customFormat="1" ht="15" customHeight="1">
      <c r="A19" s="610" t="s">
        <v>328</v>
      </c>
      <c r="B19" s="622"/>
      <c r="C19" s="622"/>
      <c r="D19" s="622"/>
      <c r="E19" s="622"/>
      <c r="F19" s="622"/>
      <c r="G19" s="622"/>
      <c r="H19" s="622"/>
      <c r="I19" s="622"/>
      <c r="J19" s="622"/>
      <c r="K19" s="622"/>
      <c r="L19" s="622"/>
      <c r="M19" s="622"/>
      <c r="N19" s="622"/>
      <c r="O19" s="622"/>
    </row>
    <row r="20" spans="1:15" s="609" customFormat="1" ht="15" customHeight="1">
      <c r="A20" s="609" t="s">
        <v>343</v>
      </c>
      <c r="B20" s="621">
        <f>18.89+0.02</f>
        <v>18.91</v>
      </c>
      <c r="C20" s="621">
        <f>21.38+0.04</f>
        <v>21.419999999999998</v>
      </c>
      <c r="D20" s="621">
        <f>21.16+0.03</f>
        <v>21.19</v>
      </c>
      <c r="E20" s="621">
        <f>18.9+0.04</f>
        <v>18.939999999999998</v>
      </c>
      <c r="F20" s="621">
        <f>19.67+0.05</f>
        <v>19.720000000000002</v>
      </c>
      <c r="G20" s="621">
        <f>17.12+0.05</f>
        <v>17.17</v>
      </c>
      <c r="H20" s="621">
        <f>20.48+0.07</f>
        <v>20.55</v>
      </c>
      <c r="I20" s="621">
        <f>15.36+0.05</f>
        <v>15.41</v>
      </c>
      <c r="J20" s="621">
        <f>15.92+0.05</f>
        <v>15.97</v>
      </c>
      <c r="K20" s="621">
        <f>14.79+0.04</f>
        <v>14.829999999999998</v>
      </c>
      <c r="L20" s="621">
        <f>12.89+0.04</f>
        <v>12.93</v>
      </c>
      <c r="M20" s="621">
        <f>14.18+0.04</f>
        <v>14.219999999999999</v>
      </c>
      <c r="N20" s="621">
        <f>15.52+0.06</f>
        <v>15.58</v>
      </c>
      <c r="O20" s="621">
        <f>16.85+0.13</f>
        <v>16.98</v>
      </c>
    </row>
    <row r="21" spans="1:15" s="610" customFormat="1" ht="15" customHeight="1">
      <c r="A21" s="610" t="s">
        <v>344</v>
      </c>
      <c r="B21" s="622"/>
      <c r="C21" s="622"/>
      <c r="D21" s="622"/>
      <c r="E21" s="622"/>
      <c r="F21" s="622"/>
      <c r="G21" s="622"/>
      <c r="H21" s="622"/>
      <c r="I21" s="622"/>
      <c r="J21" s="622"/>
      <c r="K21" s="622"/>
      <c r="L21" s="622"/>
      <c r="M21" s="622"/>
      <c r="N21" s="622"/>
      <c r="O21" s="622"/>
    </row>
    <row r="22" spans="1:15" ht="15" customHeight="1">
      <c r="A22" s="609" t="s">
        <v>331</v>
      </c>
      <c r="B22" s="623">
        <v>0.8</v>
      </c>
      <c r="C22" s="623">
        <v>0.73</v>
      </c>
      <c r="D22" s="623">
        <v>0.68</v>
      </c>
      <c r="E22" s="623">
        <v>0.63</v>
      </c>
      <c r="F22" s="623">
        <v>0.63</v>
      </c>
      <c r="G22" s="623">
        <v>0.32</v>
      </c>
      <c r="H22" s="623">
        <v>0.25</v>
      </c>
      <c r="I22" s="623">
        <v>0.27</v>
      </c>
      <c r="J22" s="623">
        <v>0.28</v>
      </c>
      <c r="K22" s="623">
        <v>0.26</v>
      </c>
      <c r="L22" s="623">
        <v>0.3</v>
      </c>
      <c r="M22" s="623">
        <v>0.31</v>
      </c>
      <c r="N22" s="623">
        <v>0.34</v>
      </c>
      <c r="O22" s="624">
        <v>0.36</v>
      </c>
    </row>
    <row r="23" spans="1:15" s="611" customFormat="1" ht="15" customHeight="1">
      <c r="A23" s="610" t="s">
        <v>332</v>
      </c>
      <c r="B23" s="622"/>
      <c r="C23" s="622"/>
      <c r="D23" s="622"/>
      <c r="E23" s="622"/>
      <c r="F23" s="622"/>
      <c r="G23" s="622"/>
      <c r="H23" s="622"/>
      <c r="I23" s="622"/>
      <c r="J23" s="622"/>
      <c r="K23" s="622"/>
      <c r="L23" s="622"/>
      <c r="M23" s="622"/>
      <c r="N23" s="622"/>
      <c r="O23" s="625"/>
    </row>
    <row r="24" spans="1:15" s="606" customFormat="1" ht="15" customHeight="1">
      <c r="A24" s="606" t="s">
        <v>313</v>
      </c>
      <c r="B24" s="619">
        <v>15.11</v>
      </c>
      <c r="C24" s="619">
        <v>14.72</v>
      </c>
      <c r="D24" s="619">
        <v>14.04</v>
      </c>
      <c r="E24" s="619">
        <v>14.43</v>
      </c>
      <c r="F24" s="619">
        <v>14.55</v>
      </c>
      <c r="G24" s="619">
        <v>14.23</v>
      </c>
      <c r="H24" s="619">
        <v>13.7</v>
      </c>
      <c r="I24" s="619">
        <v>14.28</v>
      </c>
      <c r="J24" s="619">
        <v>13.51</v>
      </c>
      <c r="K24" s="619">
        <v>13.5</v>
      </c>
      <c r="L24" s="619">
        <v>13.5</v>
      </c>
      <c r="M24" s="619">
        <v>13.32</v>
      </c>
      <c r="N24" s="619">
        <v>13.42</v>
      </c>
      <c r="O24" s="619">
        <f>13.48</f>
        <v>13.48</v>
      </c>
    </row>
    <row r="25" spans="1:15" s="617" customFormat="1" ht="15" customHeight="1">
      <c r="A25" s="616" t="s">
        <v>314</v>
      </c>
      <c r="B25" s="626"/>
      <c r="C25" s="626"/>
      <c r="D25" s="626"/>
      <c r="E25" s="626"/>
      <c r="F25" s="626"/>
      <c r="G25" s="626"/>
      <c r="H25" s="626"/>
      <c r="I25" s="626"/>
      <c r="J25" s="626"/>
      <c r="K25" s="626"/>
      <c r="L25" s="626"/>
      <c r="M25" s="626"/>
      <c r="N25" s="626"/>
      <c r="O25" s="627"/>
    </row>
    <row r="26" spans="1:15" s="603" customFormat="1" ht="15" customHeight="1">
      <c r="A26" s="606" t="s">
        <v>315</v>
      </c>
      <c r="B26" s="619">
        <f aca="true" t="shared" si="1" ref="B26:O26">B12+B24</f>
        <v>315.1</v>
      </c>
      <c r="C26" s="619">
        <f t="shared" si="1"/>
        <v>304.9200000000001</v>
      </c>
      <c r="D26" s="619">
        <f t="shared" si="1"/>
        <v>298.59</v>
      </c>
      <c r="E26" s="619">
        <f t="shared" si="1"/>
        <v>283.88000000000005</v>
      </c>
      <c r="F26" s="619">
        <f t="shared" si="1"/>
        <v>286.19</v>
      </c>
      <c r="G26" s="619">
        <f t="shared" si="1"/>
        <v>274.43</v>
      </c>
      <c r="H26" s="619">
        <f t="shared" si="1"/>
        <v>261.97</v>
      </c>
      <c r="I26" s="619">
        <f t="shared" si="1"/>
        <v>250.39000000000001</v>
      </c>
      <c r="J26" s="619">
        <f t="shared" si="1"/>
        <v>243.06999999999996</v>
      </c>
      <c r="K26" s="619">
        <f t="shared" si="1"/>
        <v>232.01999999999998</v>
      </c>
      <c r="L26" s="619">
        <f t="shared" si="1"/>
        <v>219.44000000000003</v>
      </c>
      <c r="M26" s="619">
        <f t="shared" si="1"/>
        <v>214.11</v>
      </c>
      <c r="N26" s="619">
        <f t="shared" si="1"/>
        <v>207.57000000000002</v>
      </c>
      <c r="O26" s="628">
        <f t="shared" si="1"/>
        <v>206.01</v>
      </c>
    </row>
    <row r="27" spans="1:15" s="613" customFormat="1" ht="15" customHeight="1">
      <c r="A27" s="614" t="s">
        <v>316</v>
      </c>
      <c r="B27" s="629"/>
      <c r="C27" s="629"/>
      <c r="D27" s="629"/>
      <c r="E27" s="629"/>
      <c r="F27" s="629"/>
      <c r="G27" s="629"/>
      <c r="H27" s="629"/>
      <c r="I27" s="629"/>
      <c r="J27" s="629"/>
      <c r="K27" s="629"/>
      <c r="L27" s="629"/>
      <c r="M27" s="629"/>
      <c r="N27" s="629"/>
      <c r="O27" s="629"/>
    </row>
    <row r="28" spans="1:15" ht="15" customHeight="1">
      <c r="A28" s="602" t="s">
        <v>719</v>
      </c>
      <c r="B28" s="630">
        <v>51.72</v>
      </c>
      <c r="C28" s="630">
        <v>60.34</v>
      </c>
      <c r="D28" s="630">
        <v>67.14</v>
      </c>
      <c r="E28" s="630">
        <v>68.95</v>
      </c>
      <c r="F28" s="630">
        <v>81.18</v>
      </c>
      <c r="G28" s="630">
        <v>80.96</v>
      </c>
      <c r="H28" s="630">
        <v>84.82</v>
      </c>
      <c r="I28" s="630">
        <v>98.68</v>
      </c>
      <c r="J28" s="630">
        <v>112.97</v>
      </c>
      <c r="K28" s="630">
        <v>112.95</v>
      </c>
      <c r="L28" s="630">
        <v>109.61</v>
      </c>
      <c r="M28" s="630">
        <v>106.71</v>
      </c>
      <c r="N28" s="630">
        <v>92.31</v>
      </c>
      <c r="O28" s="630">
        <v>122.49</v>
      </c>
    </row>
    <row r="29" ht="15" customHeight="1">
      <c r="A29" s="612" t="s">
        <v>720</v>
      </c>
    </row>
    <row r="30" spans="1:15" ht="15" customHeight="1">
      <c r="A30" s="612"/>
      <c r="O30" s="602" t="s">
        <v>661</v>
      </c>
    </row>
    <row r="31" ht="15">
      <c r="A31" s="618" t="s">
        <v>664</v>
      </c>
    </row>
    <row r="32" ht="15">
      <c r="A32" s="618" t="s">
        <v>333</v>
      </c>
    </row>
    <row r="33" ht="15">
      <c r="A33" s="618" t="s">
        <v>345</v>
      </c>
    </row>
    <row r="34" ht="15">
      <c r="A34" s="618" t="s">
        <v>346</v>
      </c>
    </row>
    <row r="35" ht="15">
      <c r="A35" s="618" t="s">
        <v>339</v>
      </c>
    </row>
    <row r="36" ht="15">
      <c r="A36" s="618" t="s">
        <v>340</v>
      </c>
    </row>
    <row r="37" ht="15">
      <c r="A37" s="618"/>
    </row>
    <row r="38" ht="15">
      <c r="A38" s="618" t="s">
        <v>319</v>
      </c>
    </row>
    <row r="39" ht="15">
      <c r="A39" s="618" t="s">
        <v>348</v>
      </c>
    </row>
    <row r="40" ht="15">
      <c r="A40" s="618" t="s">
        <v>347</v>
      </c>
    </row>
    <row r="41" ht="15">
      <c r="A41" s="618"/>
    </row>
    <row r="42" ht="15">
      <c r="A42" s="618" t="s">
        <v>341</v>
      </c>
    </row>
    <row r="43" ht="15">
      <c r="A43" s="618" t="s">
        <v>342</v>
      </c>
    </row>
    <row r="44" ht="15">
      <c r="A44" s="615"/>
    </row>
  </sheetData>
  <sheetProtection password="C1E7" sheet="1" objects="1" scenarios="1"/>
  <printOptions/>
  <pageMargins left="0.7874015748031497" right="0.7874015748031497" top="0.984251968503937" bottom="0.984251968503937" header="0.5118110236220472" footer="0.5118110236220472"/>
  <pageSetup fitToHeight="1" fitToWidth="1" horizontalDpi="600" verticalDpi="600" orientation="landscape" paperSize="9" scale="57" r:id="rId2"/>
  <drawing r:id="rId1"/>
</worksheet>
</file>

<file path=xl/worksheets/sheet46.xml><?xml version="1.0" encoding="utf-8"?>
<worksheet xmlns="http://schemas.openxmlformats.org/spreadsheetml/2006/main" xmlns:r="http://schemas.openxmlformats.org/officeDocument/2006/relationships">
  <dimension ref="A7:F47"/>
  <sheetViews>
    <sheetView zoomScale="75" zoomScaleNormal="75" workbookViewId="0" topLeftCell="A1">
      <selection activeCell="E2" sqref="E2"/>
    </sheetView>
  </sheetViews>
  <sheetFormatPr defaultColWidth="9.140625" defaultRowHeight="12.75"/>
  <cols>
    <col min="1" max="1" width="33.7109375" style="73" customWidth="1"/>
    <col min="2" max="2" width="23.00390625" style="73" customWidth="1"/>
    <col min="3" max="4" width="17.8515625" style="73" customWidth="1"/>
    <col min="5" max="5" width="19.57421875" style="73" customWidth="1"/>
    <col min="6" max="6" width="13.140625" style="73" customWidth="1"/>
    <col min="7" max="16384" width="11.421875" style="73" customWidth="1"/>
  </cols>
  <sheetData>
    <row r="1" ht="15"/>
    <row r="2" ht="15"/>
    <row r="3" ht="15"/>
    <row r="4" ht="15"/>
    <row r="7" ht="15">
      <c r="A7" s="72"/>
    </row>
    <row r="8" spans="1:6" ht="15.75">
      <c r="A8" s="75" t="s">
        <v>654</v>
      </c>
      <c r="B8" s="74"/>
      <c r="C8" s="74"/>
      <c r="D8" s="74"/>
      <c r="E8" s="74"/>
      <c r="F8" s="74"/>
    </row>
    <row r="9" spans="1:6" s="76" customFormat="1" ht="15.75">
      <c r="A9" s="75" t="s">
        <v>655</v>
      </c>
      <c r="B9" s="75"/>
      <c r="C9" s="75"/>
      <c r="D9" s="75"/>
      <c r="E9" s="75"/>
      <c r="F9" s="75"/>
    </row>
    <row r="10" spans="1:6" s="76" customFormat="1" ht="15.75">
      <c r="A10" s="77" t="s">
        <v>656</v>
      </c>
      <c r="B10" s="75"/>
      <c r="C10" s="75"/>
      <c r="D10" s="75"/>
      <c r="E10" s="75"/>
      <c r="F10" s="75"/>
    </row>
    <row r="11" spans="1:5" s="80" customFormat="1" ht="50.25">
      <c r="A11" s="78"/>
      <c r="B11" s="79" t="s">
        <v>731</v>
      </c>
      <c r="C11" s="79" t="s">
        <v>657</v>
      </c>
      <c r="D11" s="79" t="s">
        <v>732</v>
      </c>
      <c r="E11" s="78" t="s">
        <v>659</v>
      </c>
    </row>
    <row r="12" spans="1:5" s="83" customFormat="1" ht="51.75">
      <c r="A12" s="81"/>
      <c r="B12" s="82" t="s">
        <v>733</v>
      </c>
      <c r="C12" s="82" t="s">
        <v>658</v>
      </c>
      <c r="D12" s="82" t="s">
        <v>734</v>
      </c>
      <c r="E12" s="81" t="s">
        <v>660</v>
      </c>
    </row>
    <row r="13" spans="1:5" ht="18.75" customHeight="1">
      <c r="A13" s="73" t="s">
        <v>735</v>
      </c>
      <c r="B13" s="86">
        <v>342.8</v>
      </c>
      <c r="C13" s="87">
        <v>0.71</v>
      </c>
      <c r="D13" s="87">
        <v>17.36</v>
      </c>
      <c r="E13" s="86">
        <v>29.5</v>
      </c>
    </row>
    <row r="14" spans="1:5" ht="15">
      <c r="A14" s="73" t="s">
        <v>736</v>
      </c>
      <c r="B14" s="86">
        <v>112.6</v>
      </c>
      <c r="C14" s="87">
        <v>0.35</v>
      </c>
      <c r="D14" s="87">
        <v>10.9</v>
      </c>
      <c r="E14" s="86">
        <v>0.6</v>
      </c>
    </row>
    <row r="15" spans="1:5" ht="15">
      <c r="A15" s="73" t="s">
        <v>737</v>
      </c>
      <c r="B15" s="86">
        <v>51.2</v>
      </c>
      <c r="C15" s="87">
        <v>0.24</v>
      </c>
      <c r="D15" s="87">
        <v>9.52</v>
      </c>
      <c r="E15" s="86">
        <v>-6.6</v>
      </c>
    </row>
    <row r="16" spans="1:5" ht="15">
      <c r="A16" s="73" t="s">
        <v>738</v>
      </c>
      <c r="B16" s="86">
        <v>63.5</v>
      </c>
      <c r="C16" s="87">
        <v>0.38</v>
      </c>
      <c r="D16" s="87">
        <v>12.21</v>
      </c>
      <c r="E16" s="86">
        <v>16.9</v>
      </c>
    </row>
    <row r="17" spans="1:5" ht="15">
      <c r="A17" s="73" t="s">
        <v>739</v>
      </c>
      <c r="B17" s="86">
        <v>377.1</v>
      </c>
      <c r="C17" s="87">
        <v>0.21</v>
      </c>
      <c r="D17" s="87">
        <v>6.16</v>
      </c>
      <c r="E17" s="86">
        <v>2.3</v>
      </c>
    </row>
    <row r="18" spans="1:5" ht="15">
      <c r="A18" s="73" t="s">
        <v>740</v>
      </c>
      <c r="B18" s="86">
        <v>90.5</v>
      </c>
      <c r="C18" s="87">
        <v>0.6</v>
      </c>
      <c r="D18" s="87">
        <v>8.26</v>
      </c>
      <c r="E18" s="86">
        <v>26</v>
      </c>
    </row>
    <row r="19" spans="1:5" ht="15">
      <c r="A19" s="73" t="s">
        <v>741</v>
      </c>
      <c r="B19" s="86">
        <v>42.4</v>
      </c>
      <c r="C19" s="87">
        <v>0.35</v>
      </c>
      <c r="D19" s="87">
        <v>10.86</v>
      </c>
      <c r="E19" s="86">
        <v>38.6</v>
      </c>
    </row>
    <row r="20" spans="1:5" ht="15">
      <c r="A20" s="73" t="s">
        <v>742</v>
      </c>
      <c r="B20" s="88">
        <v>2.2</v>
      </c>
      <c r="C20" s="89">
        <v>0.25</v>
      </c>
      <c r="D20" s="89">
        <v>7.71</v>
      </c>
      <c r="E20" s="88">
        <v>16.3</v>
      </c>
    </row>
    <row r="21" spans="1:5" ht="15">
      <c r="A21" s="73" t="s">
        <v>743</v>
      </c>
      <c r="B21" s="88">
        <v>433.2</v>
      </c>
      <c r="C21" s="89">
        <v>0.35</v>
      </c>
      <c r="D21" s="89">
        <v>7.47</v>
      </c>
      <c r="E21" s="88">
        <v>8.8</v>
      </c>
    </row>
    <row r="22" spans="1:5" ht="15">
      <c r="A22" s="73" t="s">
        <v>744</v>
      </c>
      <c r="B22" s="88">
        <v>1206.9</v>
      </c>
      <c r="C22" s="89">
        <v>0.21</v>
      </c>
      <c r="D22" s="89">
        <v>9.47</v>
      </c>
      <c r="E22" s="88">
        <v>14.6</v>
      </c>
    </row>
    <row r="23" spans="1:5" ht="15">
      <c r="A23" s="73" t="s">
        <v>745</v>
      </c>
      <c r="B23" s="88">
        <v>531.9</v>
      </c>
      <c r="C23" s="89">
        <v>0.71</v>
      </c>
      <c r="D23" s="89">
        <v>16.93</v>
      </c>
      <c r="E23" s="88">
        <v>22.1</v>
      </c>
    </row>
    <row r="24" spans="1:5" ht="15">
      <c r="A24" s="73" t="s">
        <v>746</v>
      </c>
      <c r="B24" s="88">
        <v>451.6</v>
      </c>
      <c r="C24" s="89">
        <v>0.66</v>
      </c>
      <c r="D24" s="89">
        <v>9.48</v>
      </c>
      <c r="E24" s="88">
        <v>64.9</v>
      </c>
    </row>
    <row r="25" spans="1:5" ht="15">
      <c r="A25" s="73" t="s">
        <v>747</v>
      </c>
      <c r="B25" s="88">
        <v>9.3</v>
      </c>
      <c r="C25" s="89">
        <v>0.36</v>
      </c>
      <c r="D25" s="89">
        <v>20.8</v>
      </c>
      <c r="E25" s="88">
        <v>-13.6</v>
      </c>
    </row>
    <row r="26" spans="1:5" ht="15">
      <c r="A26" s="73" t="s">
        <v>748</v>
      </c>
      <c r="B26" s="88">
        <v>365.2</v>
      </c>
      <c r="C26" s="89">
        <v>0.97</v>
      </c>
      <c r="D26" s="89">
        <v>3.64</v>
      </c>
      <c r="E26" s="88">
        <v>19</v>
      </c>
    </row>
    <row r="27" spans="1:5" ht="15">
      <c r="A27" s="73" t="s">
        <v>749</v>
      </c>
      <c r="B27" s="88">
        <v>177.9</v>
      </c>
      <c r="C27" s="89">
        <v>0.35</v>
      </c>
      <c r="D27" s="89">
        <v>11.02</v>
      </c>
      <c r="E27" s="88">
        <v>7.7</v>
      </c>
    </row>
    <row r="28" spans="1:5" ht="15">
      <c r="A28" s="73" t="s">
        <v>725</v>
      </c>
      <c r="B28" s="88">
        <v>33.1</v>
      </c>
      <c r="C28" s="89">
        <v>0.18</v>
      </c>
      <c r="D28" s="89">
        <v>7.28</v>
      </c>
      <c r="E28" s="88">
        <v>9.9</v>
      </c>
    </row>
    <row r="29" spans="1:5" ht="15">
      <c r="A29" s="73" t="s">
        <v>726</v>
      </c>
      <c r="B29" s="88">
        <v>34</v>
      </c>
      <c r="C29" s="89">
        <v>0.46</v>
      </c>
      <c r="D29" s="89">
        <v>8.55</v>
      </c>
      <c r="E29" s="88">
        <v>37.2</v>
      </c>
    </row>
    <row r="30" spans="1:5" ht="15">
      <c r="A30" s="73" t="s">
        <v>727</v>
      </c>
      <c r="B30" s="88">
        <v>282.9</v>
      </c>
      <c r="C30" s="89">
        <v>1.63</v>
      </c>
      <c r="D30" s="89">
        <v>7.4</v>
      </c>
      <c r="E30" s="88">
        <v>-16.7</v>
      </c>
    </row>
    <row r="31" spans="1:5" ht="15">
      <c r="A31" s="73" t="s">
        <v>750</v>
      </c>
      <c r="B31" s="88">
        <v>63</v>
      </c>
      <c r="C31" s="89">
        <v>0.47</v>
      </c>
      <c r="D31" s="89">
        <v>6.07</v>
      </c>
      <c r="E31" s="88">
        <v>40.2</v>
      </c>
    </row>
    <row r="32" spans="1:5" ht="15">
      <c r="A32" s="73" t="s">
        <v>728</v>
      </c>
      <c r="B32" s="88">
        <v>42.8</v>
      </c>
      <c r="C32" s="89">
        <v>0.13</v>
      </c>
      <c r="D32" s="89">
        <v>5.87</v>
      </c>
      <c r="E32" s="88">
        <v>-2.6</v>
      </c>
    </row>
    <row r="33" spans="1:5" ht="15">
      <c r="A33" s="73" t="s">
        <v>729</v>
      </c>
      <c r="B33" s="88">
        <v>37.9</v>
      </c>
      <c r="C33" s="89">
        <v>1.5</v>
      </c>
      <c r="D33" s="89">
        <v>7.04</v>
      </c>
      <c r="E33" s="88">
        <v>-22.2</v>
      </c>
    </row>
    <row r="34" spans="1:5" ht="15">
      <c r="A34" s="73" t="s">
        <v>751</v>
      </c>
      <c r="B34" s="88">
        <v>303.4</v>
      </c>
      <c r="C34" s="89">
        <v>0.41</v>
      </c>
      <c r="D34" s="89">
        <v>7.48</v>
      </c>
      <c r="E34" s="88">
        <v>33.4</v>
      </c>
    </row>
    <row r="35" spans="1:5" ht="15">
      <c r="A35" s="73" t="s">
        <v>752</v>
      </c>
      <c r="B35" s="88">
        <v>529.3</v>
      </c>
      <c r="C35" s="89">
        <v>0.38</v>
      </c>
      <c r="D35" s="89">
        <v>8.94</v>
      </c>
      <c r="E35" s="88">
        <v>-4.9</v>
      </c>
    </row>
    <row r="36" spans="1:5" ht="15">
      <c r="A36" s="73" t="s">
        <v>730</v>
      </c>
      <c r="B36" s="88">
        <v>50.1</v>
      </c>
      <c r="C36" s="89">
        <v>0.17</v>
      </c>
      <c r="D36" s="89">
        <v>5.62</v>
      </c>
      <c r="E36" s="88">
        <v>-3.9</v>
      </c>
    </row>
    <row r="37" spans="1:5" ht="15">
      <c r="A37" s="73" t="s">
        <v>753</v>
      </c>
      <c r="B37" s="88">
        <v>115</v>
      </c>
      <c r="C37" s="89">
        <v>1.98</v>
      </c>
      <c r="D37" s="89">
        <v>11.27</v>
      </c>
      <c r="E37" s="88">
        <v>-11.6</v>
      </c>
    </row>
    <row r="38" spans="1:5" ht="15">
      <c r="A38" s="73" t="s">
        <v>754</v>
      </c>
      <c r="B38" s="88">
        <v>193.1</v>
      </c>
      <c r="C38" s="89">
        <v>0.94</v>
      </c>
      <c r="D38" s="89">
        <v>2.77</v>
      </c>
      <c r="E38" s="88">
        <v>40.1</v>
      </c>
    </row>
    <row r="39" spans="1:5" ht="15">
      <c r="A39" s="73" t="s">
        <v>755</v>
      </c>
      <c r="B39" s="88">
        <v>837.5</v>
      </c>
      <c r="C39" s="89">
        <v>0.31</v>
      </c>
      <c r="D39" s="89">
        <v>10.15</v>
      </c>
      <c r="E39" s="88">
        <v>-6.4</v>
      </c>
    </row>
    <row r="40" spans="1:5" ht="15">
      <c r="A40" s="73" t="s">
        <v>756</v>
      </c>
      <c r="B40" s="88">
        <v>55.4</v>
      </c>
      <c r="C40" s="89">
        <v>0.95</v>
      </c>
      <c r="D40" s="89">
        <v>5.46</v>
      </c>
      <c r="E40" s="88">
        <v>-9.3</v>
      </c>
    </row>
    <row r="41" spans="1:5" ht="15">
      <c r="A41" s="73" t="s">
        <v>757</v>
      </c>
      <c r="B41" s="88">
        <v>5652.3</v>
      </c>
      <c r="C41" s="89">
        <v>0.61</v>
      </c>
      <c r="D41" s="89">
        <v>19.66</v>
      </c>
      <c r="E41" s="88">
        <v>15.6</v>
      </c>
    </row>
    <row r="42" spans="1:5" ht="15">
      <c r="A42" s="73" t="s">
        <v>758</v>
      </c>
      <c r="B42" s="88">
        <v>66.1</v>
      </c>
      <c r="C42" s="89">
        <v>0.24</v>
      </c>
      <c r="D42" s="89">
        <v>8.21</v>
      </c>
      <c r="E42" s="88">
        <v>16</v>
      </c>
    </row>
    <row r="43" spans="1:5" ht="15.75">
      <c r="A43" s="76" t="s">
        <v>653</v>
      </c>
      <c r="B43" s="90">
        <v>3207</v>
      </c>
      <c r="C43" s="91">
        <v>0.32</v>
      </c>
      <c r="D43" s="91">
        <v>8.41</v>
      </c>
      <c r="E43" s="90">
        <v>3.5</v>
      </c>
    </row>
    <row r="44" spans="1:5" ht="15.75">
      <c r="A44" s="84" t="s">
        <v>759</v>
      </c>
      <c r="B44" s="92">
        <v>12554</v>
      </c>
      <c r="C44" s="93">
        <v>0.44</v>
      </c>
      <c r="D44" s="93">
        <v>10.96</v>
      </c>
      <c r="E44" s="92">
        <v>12.7</v>
      </c>
    </row>
    <row r="46" ht="15">
      <c r="A46" s="85" t="s">
        <v>651</v>
      </c>
    </row>
    <row r="47" ht="15">
      <c r="A47" s="85" t="s">
        <v>652</v>
      </c>
    </row>
  </sheetData>
  <sheetProtection password="C1E7" sheet="1" objects="1" scenarios="1"/>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5:AJ60"/>
  <sheetViews>
    <sheetView zoomScale="75" zoomScaleNormal="75" workbookViewId="0" topLeftCell="A1">
      <pane xSplit="1" topLeftCell="B1" activePane="topRight" state="frozen"/>
      <selection pane="topLeft" activeCell="A1" sqref="A1"/>
      <selection pane="topRight" activeCell="B1" sqref="B1"/>
    </sheetView>
  </sheetViews>
  <sheetFormatPr defaultColWidth="9.140625" defaultRowHeight="12.75"/>
  <cols>
    <col min="1" max="1" width="59.140625" style="163" customWidth="1"/>
    <col min="2" max="37" width="6.7109375" style="163" customWidth="1"/>
    <col min="38" max="16384" width="11.421875" style="163" customWidth="1"/>
  </cols>
  <sheetData>
    <row r="1" ht="15"/>
    <row r="2" ht="15"/>
    <row r="3" ht="15"/>
    <row r="4" ht="15"/>
    <row r="5" ht="15">
      <c r="B5" s="182"/>
    </row>
    <row r="6" ht="15.75">
      <c r="A6" s="183"/>
    </row>
    <row r="8" ht="15.75">
      <c r="A8" s="162" t="s">
        <v>54</v>
      </c>
    </row>
    <row r="9" s="162" customFormat="1" ht="15.75">
      <c r="A9" s="162" t="s">
        <v>609</v>
      </c>
    </row>
    <row r="10" s="164" customFormat="1" ht="15">
      <c r="A10" s="164" t="s">
        <v>610</v>
      </c>
    </row>
    <row r="11" spans="2:36" s="165" customFormat="1" ht="15.75">
      <c r="B11" s="165">
        <v>1970</v>
      </c>
      <c r="C11" s="165">
        <v>1971</v>
      </c>
      <c r="D11" s="165">
        <v>1972</v>
      </c>
      <c r="E11" s="165">
        <v>1973</v>
      </c>
      <c r="F11" s="165">
        <v>1974</v>
      </c>
      <c r="G11" s="165">
        <v>1975</v>
      </c>
      <c r="H11" s="165">
        <v>1976</v>
      </c>
      <c r="I11" s="165">
        <v>1977</v>
      </c>
      <c r="J11" s="165">
        <v>1978</v>
      </c>
      <c r="K11" s="165">
        <v>1979</v>
      </c>
      <c r="L11" s="165">
        <v>1980</v>
      </c>
      <c r="M11" s="165">
        <v>1981</v>
      </c>
      <c r="N11" s="165">
        <v>1982</v>
      </c>
      <c r="O11" s="165">
        <v>1983</v>
      </c>
      <c r="P11" s="165">
        <v>1984</v>
      </c>
      <c r="Q11" s="165">
        <v>1985</v>
      </c>
      <c r="R11" s="165">
        <v>1986</v>
      </c>
      <c r="S11" s="165">
        <v>1987</v>
      </c>
      <c r="T11" s="165">
        <v>1988</v>
      </c>
      <c r="U11" s="165">
        <v>1989</v>
      </c>
      <c r="V11" s="165">
        <v>1990</v>
      </c>
      <c r="W11" s="165">
        <v>1991</v>
      </c>
      <c r="X11" s="165">
        <v>1992</v>
      </c>
      <c r="Y11" s="165">
        <v>1993</v>
      </c>
      <c r="Z11" s="165">
        <v>1994</v>
      </c>
      <c r="AA11" s="165">
        <v>1995</v>
      </c>
      <c r="AB11" s="165">
        <v>1996</v>
      </c>
      <c r="AC11" s="165">
        <v>1997</v>
      </c>
      <c r="AD11" s="165">
        <v>1998</v>
      </c>
      <c r="AE11" s="165">
        <v>1999</v>
      </c>
      <c r="AF11" s="165">
        <v>2000</v>
      </c>
      <c r="AG11" s="165">
        <v>2001</v>
      </c>
      <c r="AH11" s="166">
        <v>2002</v>
      </c>
      <c r="AI11" s="166">
        <v>2003</v>
      </c>
      <c r="AJ11" s="165">
        <v>2004</v>
      </c>
    </row>
    <row r="12" spans="1:36" s="167" customFormat="1" ht="15">
      <c r="A12" s="167" t="s">
        <v>766</v>
      </c>
      <c r="B12" s="168">
        <v>177.19727468972627</v>
      </c>
      <c r="C12" s="168">
        <v>168.34303812389493</v>
      </c>
      <c r="D12" s="168">
        <v>176.90841266091059</v>
      </c>
      <c r="E12" s="168">
        <v>186.87104311021986</v>
      </c>
      <c r="F12" s="168">
        <v>184.57251918658665</v>
      </c>
      <c r="G12" s="168">
        <v>186.29140342984667</v>
      </c>
      <c r="H12" s="168">
        <v>193.35189234518296</v>
      </c>
      <c r="I12" s="168">
        <v>184.25948402326804</v>
      </c>
      <c r="J12" s="168">
        <v>185.85459898304066</v>
      </c>
      <c r="K12" s="168">
        <v>190.2075550425072</v>
      </c>
      <c r="L12" s="168">
        <v>184.70230308863896</v>
      </c>
      <c r="M12" s="168">
        <v>183.68222465718065</v>
      </c>
      <c r="N12" s="168">
        <v>172.26069972590463</v>
      </c>
      <c r="O12" s="168">
        <v>174.89008220096875</v>
      </c>
      <c r="P12" s="168">
        <v>189.15320406364</v>
      </c>
      <c r="Q12" s="168">
        <v>198.76608179633615</v>
      </c>
      <c r="R12" s="168">
        <v>204.74091800237238</v>
      </c>
      <c r="S12" s="168">
        <v>207.43818868282736</v>
      </c>
      <c r="T12" s="168">
        <v>212.08545265091962</v>
      </c>
      <c r="U12" s="168">
        <v>207.88159043292106</v>
      </c>
      <c r="V12" s="168">
        <v>207.25021524292868</v>
      </c>
      <c r="W12" s="168">
        <v>205.10850481680666</v>
      </c>
      <c r="X12" s="168">
        <v>192.0742928760486</v>
      </c>
      <c r="Y12" s="168">
        <v>193.2471589442318</v>
      </c>
      <c r="Z12" s="168">
        <v>209.39890112131891</v>
      </c>
      <c r="AA12" s="168">
        <v>213.57135970636907</v>
      </c>
      <c r="AB12" s="168">
        <v>223.02796153151135</v>
      </c>
      <c r="AC12" s="168">
        <v>221.65999689525754</v>
      </c>
      <c r="AD12" s="168">
        <v>226.03763743793635</v>
      </c>
      <c r="AE12" s="168">
        <v>225.34476081234052</v>
      </c>
      <c r="AF12" s="168">
        <v>215.2547215750242</v>
      </c>
      <c r="AG12" s="168">
        <v>226.28921739275071</v>
      </c>
      <c r="AH12" s="168">
        <v>224.72768154787153</v>
      </c>
      <c r="AI12" s="168">
        <v>227.70203007816002</v>
      </c>
      <c r="AJ12" s="168">
        <v>236.27024462874147</v>
      </c>
    </row>
    <row r="13" spans="1:36" s="169" customFormat="1" ht="15">
      <c r="A13" s="169" t="s">
        <v>777</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68"/>
      <c r="AJ13" s="170"/>
    </row>
    <row r="14" spans="1:36" s="169" customFormat="1" ht="15" customHeight="1" hidden="1">
      <c r="A14" s="169" t="s">
        <v>611</v>
      </c>
      <c r="B14" s="168"/>
      <c r="C14" s="168"/>
      <c r="D14" s="168"/>
      <c r="E14" s="168"/>
      <c r="F14" s="168"/>
      <c r="G14" s="168"/>
      <c r="H14" s="168"/>
      <c r="I14" s="168"/>
      <c r="J14" s="168"/>
      <c r="K14" s="168"/>
      <c r="L14" s="168"/>
      <c r="M14" s="168"/>
      <c r="N14" s="168"/>
      <c r="O14" s="171"/>
      <c r="P14" s="171"/>
      <c r="Q14" s="171"/>
      <c r="R14" s="171"/>
      <c r="S14" s="171"/>
      <c r="T14" s="171"/>
      <c r="U14" s="171"/>
      <c r="V14" s="171"/>
      <c r="W14" s="171"/>
      <c r="X14" s="171"/>
      <c r="Y14" s="171"/>
      <c r="Z14" s="171"/>
      <c r="AA14" s="171"/>
      <c r="AB14" s="171"/>
      <c r="AC14" s="171"/>
      <c r="AD14" s="171"/>
      <c r="AE14" s="171"/>
      <c r="AF14" s="171"/>
      <c r="AG14" s="171"/>
      <c r="AH14" s="168"/>
      <c r="AI14" s="168"/>
      <c r="AJ14" s="168"/>
    </row>
    <row r="15" spans="1:36" s="167" customFormat="1" ht="15">
      <c r="A15" s="167" t="s">
        <v>778</v>
      </c>
      <c r="B15" s="168">
        <v>59.70486012594568</v>
      </c>
      <c r="C15" s="168">
        <v>58.36126492845208</v>
      </c>
      <c r="D15" s="168">
        <v>60.53939913191268</v>
      </c>
      <c r="E15" s="168">
        <v>65.07448782458175</v>
      </c>
      <c r="F15" s="168">
        <v>60.64805130933992</v>
      </c>
      <c r="G15" s="168">
        <v>64.54913582093201</v>
      </c>
      <c r="H15" s="168">
        <v>71.15898395259305</v>
      </c>
      <c r="I15" s="168">
        <v>74.16619964932426</v>
      </c>
      <c r="J15" s="168">
        <v>74.53675780028901</v>
      </c>
      <c r="K15" s="168">
        <v>75.30340037807758</v>
      </c>
      <c r="L15" s="168">
        <v>71.03351940118348</v>
      </c>
      <c r="M15" s="168">
        <v>72.57822541401217</v>
      </c>
      <c r="N15" s="168">
        <v>71.66929665405642</v>
      </c>
      <c r="O15" s="168">
        <v>75.86782288532146</v>
      </c>
      <c r="P15" s="168">
        <v>80.56245268312092</v>
      </c>
      <c r="Q15" s="168">
        <v>82.29452703795583</v>
      </c>
      <c r="R15" s="168">
        <v>87.23669995394174</v>
      </c>
      <c r="S15" s="168">
        <v>88.90473061995839</v>
      </c>
      <c r="T15" s="168">
        <v>93.07707292624052</v>
      </c>
      <c r="U15" s="168">
        <v>94.61924147961787</v>
      </c>
      <c r="V15" s="168">
        <v>91.33515633563535</v>
      </c>
      <c r="W15" s="168">
        <v>89.83929462689989</v>
      </c>
      <c r="X15" s="168">
        <v>89.73921061412547</v>
      </c>
      <c r="Y15" s="168">
        <v>86.23596803201666</v>
      </c>
      <c r="Z15" s="168">
        <v>90.93945845635365</v>
      </c>
      <c r="AA15" s="168">
        <v>92.04790134298003</v>
      </c>
      <c r="AB15" s="168">
        <v>92.58945786912648</v>
      </c>
      <c r="AC15" s="168">
        <v>92.19420492269064</v>
      </c>
      <c r="AD15" s="168">
        <v>95.86023911183075</v>
      </c>
      <c r="AE15" s="168">
        <v>98.42585056625413</v>
      </c>
      <c r="AF15" s="168">
        <v>98.24710698993316</v>
      </c>
      <c r="AG15" s="168">
        <v>99.68236604688974</v>
      </c>
      <c r="AH15" s="168">
        <v>105.199945294027</v>
      </c>
      <c r="AI15" s="168">
        <v>106.20284156475158</v>
      </c>
      <c r="AJ15" s="168">
        <v>111.12724215648137</v>
      </c>
    </row>
    <row r="16" spans="1:36" s="169" customFormat="1" ht="15">
      <c r="A16" s="169" t="s">
        <v>779</v>
      </c>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68"/>
      <c r="AJ16" s="170"/>
    </row>
    <row r="17" spans="1:36" s="169" customFormat="1" ht="15" customHeight="1" hidden="1">
      <c r="A17" s="169" t="s">
        <v>611</v>
      </c>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row>
    <row r="18" spans="1:36" s="167" customFormat="1" ht="15">
      <c r="A18" s="167" t="s">
        <v>607</v>
      </c>
      <c r="B18" s="168">
        <v>185.50780802298075</v>
      </c>
      <c r="C18" s="168">
        <v>176</v>
      </c>
      <c r="D18" s="168">
        <v>176.6003157772321</v>
      </c>
      <c r="E18" s="168">
        <v>184.8826187719254</v>
      </c>
      <c r="F18" s="168">
        <v>158.7413215546963</v>
      </c>
      <c r="G18" s="168">
        <v>177.37618770277507</v>
      </c>
      <c r="H18" s="168">
        <v>203.15801263203608</v>
      </c>
      <c r="I18" s="168">
        <v>204.38040219986982</v>
      </c>
      <c r="J18" s="168">
        <v>206</v>
      </c>
      <c r="K18" s="168">
        <v>215.4045123710074</v>
      </c>
      <c r="L18" s="168">
        <v>208.82378360097124</v>
      </c>
      <c r="M18" s="168">
        <v>220.5370415565136</v>
      </c>
      <c r="N18" s="168">
        <v>215.17097902239618</v>
      </c>
      <c r="O18" s="168">
        <v>208.75990599897256</v>
      </c>
      <c r="P18" s="168">
        <v>219.2900370507811</v>
      </c>
      <c r="Q18" s="168">
        <v>248.2478442449335</v>
      </c>
      <c r="R18" s="168">
        <v>252.29789788798973</v>
      </c>
      <c r="S18" s="168">
        <v>259.3009585032666</v>
      </c>
      <c r="T18" s="168">
        <v>251.6795777564271</v>
      </c>
      <c r="U18" s="168">
        <v>239.28236318492762</v>
      </c>
      <c r="V18" s="168">
        <v>243.57179786009584</v>
      </c>
      <c r="W18" s="168">
        <v>265.06229798497026</v>
      </c>
      <c r="X18" s="168">
        <v>245.32962399171626</v>
      </c>
      <c r="Y18" s="168">
        <v>247.11049312769495</v>
      </c>
      <c r="Z18" s="168">
        <v>263.0108140293191</v>
      </c>
      <c r="AA18" s="168">
        <v>257.5628010719948</v>
      </c>
      <c r="AB18" s="168">
        <v>275.98013432944265</v>
      </c>
      <c r="AC18" s="168">
        <v>250.94454438963976</v>
      </c>
      <c r="AD18" s="168">
        <v>258.2442233399555</v>
      </c>
      <c r="AE18" s="168">
        <v>247.69389374024476</v>
      </c>
      <c r="AF18" s="168">
        <v>227.04913660546939</v>
      </c>
      <c r="AG18" s="168">
        <v>254.20684688199697</v>
      </c>
      <c r="AH18" s="168">
        <v>248.4949207571339</v>
      </c>
      <c r="AI18" s="168">
        <v>247</v>
      </c>
      <c r="AJ18" s="168">
        <v>251.6635693721632</v>
      </c>
    </row>
    <row r="19" spans="1:36" s="169" customFormat="1" ht="15">
      <c r="A19" s="169" t="s">
        <v>608</v>
      </c>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row>
    <row r="20" spans="1:36" s="169" customFormat="1" ht="15" customHeight="1" hidden="1">
      <c r="A20" s="169" t="s">
        <v>611</v>
      </c>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68"/>
      <c r="AJ20" s="170"/>
    </row>
    <row r="21" spans="1:36" s="167" customFormat="1" ht="15">
      <c r="A21" s="167" t="s">
        <v>781</v>
      </c>
      <c r="B21" s="168"/>
      <c r="C21" s="168"/>
      <c r="D21" s="168"/>
      <c r="E21" s="168"/>
      <c r="F21" s="168"/>
      <c r="G21" s="168"/>
      <c r="H21" s="168"/>
      <c r="I21" s="168"/>
      <c r="J21" s="168"/>
      <c r="K21" s="168"/>
      <c r="L21" s="168"/>
      <c r="M21" s="168"/>
      <c r="N21" s="168"/>
      <c r="O21" s="171"/>
      <c r="P21" s="171"/>
      <c r="Q21" s="171"/>
      <c r="R21" s="171"/>
      <c r="S21" s="171"/>
      <c r="T21" s="171"/>
      <c r="U21" s="171"/>
      <c r="V21" s="171"/>
      <c r="W21" s="171"/>
      <c r="X21" s="171"/>
      <c r="Y21" s="171"/>
      <c r="Z21" s="171"/>
      <c r="AA21" s="171"/>
      <c r="AB21" s="171"/>
      <c r="AC21" s="171"/>
      <c r="AD21" s="171"/>
      <c r="AE21" s="171"/>
      <c r="AF21" s="171"/>
      <c r="AG21" s="171"/>
      <c r="AH21" s="168"/>
      <c r="AI21" s="168"/>
      <c r="AJ21" s="168"/>
    </row>
    <row r="22" spans="1:36" s="167" customFormat="1" ht="15">
      <c r="A22" s="167" t="s">
        <v>782</v>
      </c>
      <c r="B22" s="168">
        <v>34.570065704753866</v>
      </c>
      <c r="C22" s="168">
        <v>32.966369436446435</v>
      </c>
      <c r="D22" s="168">
        <v>33.94086157793775</v>
      </c>
      <c r="E22" s="168">
        <v>33.159055740495845</v>
      </c>
      <c r="F22" s="168">
        <v>33.028215294391565</v>
      </c>
      <c r="G22" s="168">
        <v>34.77840914480861</v>
      </c>
      <c r="H22" s="168">
        <v>34.31757520299088</v>
      </c>
      <c r="I22" s="168">
        <v>34.17906497753386</v>
      </c>
      <c r="J22" s="168">
        <v>33.866124903552254</v>
      </c>
      <c r="K22" s="168">
        <v>29.075371965156815</v>
      </c>
      <c r="L22" s="168">
        <v>25.43615619476137</v>
      </c>
      <c r="M22" s="168">
        <v>25.198466338865316</v>
      </c>
      <c r="N22" s="168">
        <v>25.892008754466453</v>
      </c>
      <c r="O22" s="168">
        <v>26.21765432991353</v>
      </c>
      <c r="P22" s="168">
        <v>26.282706507126758</v>
      </c>
      <c r="Q22" s="168">
        <v>24.146199892688724</v>
      </c>
      <c r="R22" s="168">
        <v>29.82432750385596</v>
      </c>
      <c r="S22" s="168">
        <v>30.68383539855707</v>
      </c>
      <c r="T22" s="168">
        <v>29.83817741683934</v>
      </c>
      <c r="U22" s="168">
        <v>28.685637096729224</v>
      </c>
      <c r="V22" s="168">
        <v>33.21270137265197</v>
      </c>
      <c r="W22" s="168">
        <v>29.648443721109665</v>
      </c>
      <c r="X22" s="168">
        <v>32.330727234332606</v>
      </c>
      <c r="Y22" s="168">
        <v>31.524899140542693</v>
      </c>
      <c r="Z22" s="168">
        <v>35.18939647390559</v>
      </c>
      <c r="AA22" s="168">
        <v>35.68080649633944</v>
      </c>
      <c r="AB22" s="168">
        <v>35.35485293781444</v>
      </c>
      <c r="AC22" s="168">
        <v>40.027318066044714</v>
      </c>
      <c r="AD22" s="168">
        <v>43.80363129566266</v>
      </c>
      <c r="AE22" s="168">
        <v>38.852200999675205</v>
      </c>
      <c r="AF22" s="168">
        <v>41.5263097736515</v>
      </c>
      <c r="AG22" s="168">
        <v>46.07936472990223</v>
      </c>
      <c r="AH22" s="168">
        <v>44.3959799722761</v>
      </c>
      <c r="AI22" s="168">
        <v>46.6864957174714</v>
      </c>
      <c r="AJ22" s="168">
        <v>49.16962913798658</v>
      </c>
    </row>
    <row r="23" spans="1:36" s="169" customFormat="1" ht="15">
      <c r="A23" s="169" t="s">
        <v>783</v>
      </c>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68"/>
      <c r="AJ23" s="170"/>
    </row>
    <row r="24" spans="1:36" s="173" customFormat="1" ht="15">
      <c r="A24" s="173" t="s">
        <v>784</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row>
    <row r="25" spans="1:36" s="173" customFormat="1" ht="15" customHeight="1" hidden="1">
      <c r="A25" s="173" t="s">
        <v>611</v>
      </c>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68"/>
      <c r="AJ25" s="174"/>
    </row>
    <row r="26" spans="1:36" ht="15">
      <c r="A26" s="163" t="s">
        <v>601</v>
      </c>
      <c r="B26" s="175">
        <v>456.98000854340654</v>
      </c>
      <c r="C26" s="175">
        <v>436</v>
      </c>
      <c r="D26" s="175">
        <v>447.9889891479931</v>
      </c>
      <c r="E26" s="175">
        <v>469.9872054472229</v>
      </c>
      <c r="F26" s="175">
        <v>436.9901073450144</v>
      </c>
      <c r="G26" s="175">
        <v>462.9951360983623</v>
      </c>
      <c r="H26" s="175">
        <v>501</v>
      </c>
      <c r="I26" s="175">
        <v>496.98515084999605</v>
      </c>
      <c r="J26" s="175">
        <v>500</v>
      </c>
      <c r="K26" s="175">
        <v>509.990839756749</v>
      </c>
      <c r="L26" s="175">
        <v>489</v>
      </c>
      <c r="M26" s="175">
        <v>501.9959579665718</v>
      </c>
      <c r="N26" s="175">
        <v>484.9929841568236</v>
      </c>
      <c r="O26" s="168">
        <v>485</v>
      </c>
      <c r="P26" s="168">
        <v>515.2884003046688</v>
      </c>
      <c r="Q26" s="168">
        <v>553.4546529719142</v>
      </c>
      <c r="R26" s="168">
        <v>575</v>
      </c>
      <c r="S26" s="168">
        <v>587</v>
      </c>
      <c r="T26" s="168">
        <v>586.6802807504266</v>
      </c>
      <c r="U26" s="168">
        <v>570.4688321941957</v>
      </c>
      <c r="V26" s="168">
        <v>576</v>
      </c>
      <c r="W26" s="168">
        <v>589.6585411497864</v>
      </c>
      <c r="X26" s="168">
        <v>560</v>
      </c>
      <c r="Y26" s="168">
        <v>559</v>
      </c>
      <c r="Z26" s="168">
        <v>598.5385700808972</v>
      </c>
      <c r="AA26" s="168">
        <v>598.8628686176834</v>
      </c>
      <c r="AB26" s="168">
        <v>628</v>
      </c>
      <c r="AC26" s="168">
        <v>604.8260642736326</v>
      </c>
      <c r="AD26" s="168">
        <v>623.9457311853853</v>
      </c>
      <c r="AE26" s="168">
        <v>609</v>
      </c>
      <c r="AF26" s="168">
        <v>581</v>
      </c>
      <c r="AG26" s="175">
        <v>625</v>
      </c>
      <c r="AH26" s="175">
        <v>622</v>
      </c>
      <c r="AI26" s="180">
        <v>627</v>
      </c>
      <c r="AJ26" s="168">
        <v>647</v>
      </c>
    </row>
    <row r="27" spans="1:36" s="173" customFormat="1" ht="15">
      <c r="A27" s="173" t="s">
        <v>785</v>
      </c>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81"/>
      <c r="AJ27" s="174"/>
    </row>
    <row r="28" spans="1:36" s="173" customFormat="1" ht="15" customHeight="1" hidden="1">
      <c r="A28" s="173" t="s">
        <v>611</v>
      </c>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81"/>
      <c r="AJ28" s="174"/>
    </row>
    <row r="29" spans="1:35" ht="15">
      <c r="A29" s="184"/>
      <c r="B29" s="167"/>
      <c r="C29" s="167"/>
      <c r="D29" s="167"/>
      <c r="E29" s="167"/>
      <c r="F29" s="167"/>
      <c r="G29" s="167"/>
      <c r="H29" s="167"/>
      <c r="I29" s="167"/>
      <c r="J29" s="167"/>
      <c r="K29" s="167"/>
      <c r="L29" s="167"/>
      <c r="M29" s="167"/>
      <c r="N29" s="167"/>
      <c r="O29" s="168"/>
      <c r="P29" s="168"/>
      <c r="Q29" s="168"/>
      <c r="R29" s="168"/>
      <c r="S29" s="168"/>
      <c r="T29" s="168"/>
      <c r="U29" s="168"/>
      <c r="V29" s="168"/>
      <c r="W29" s="168"/>
      <c r="X29" s="168"/>
      <c r="Y29" s="168"/>
      <c r="Z29" s="168"/>
      <c r="AA29" s="168"/>
      <c r="AB29" s="168"/>
      <c r="AC29" s="168"/>
      <c r="AD29" s="168"/>
      <c r="AE29" s="168"/>
      <c r="AF29" s="171"/>
      <c r="AG29" s="168"/>
      <c r="AH29" s="168"/>
      <c r="AI29" s="175"/>
    </row>
    <row r="30" spans="1:35" s="178" customFormat="1" ht="14.25">
      <c r="A30" s="176" t="s">
        <v>787</v>
      </c>
      <c r="B30" s="177"/>
      <c r="C30" s="177"/>
      <c r="D30" s="177"/>
      <c r="E30" s="177"/>
      <c r="F30" s="177"/>
      <c r="AE30" s="179"/>
      <c r="AF30" s="179"/>
      <c r="AG30" s="179"/>
      <c r="AH30" s="179"/>
      <c r="AI30" s="179"/>
    </row>
    <row r="31" spans="1:35" s="178" customFormat="1" ht="14.25">
      <c r="A31" s="176"/>
      <c r="D31" s="177"/>
      <c r="E31" s="177"/>
      <c r="F31" s="177"/>
      <c r="AE31" s="179"/>
      <c r="AF31" s="179"/>
      <c r="AG31" s="179"/>
      <c r="AH31" s="179"/>
      <c r="AI31" s="179"/>
    </row>
    <row r="32" spans="1:35" s="178" customFormat="1" ht="14.25">
      <c r="A32" s="176" t="s">
        <v>789</v>
      </c>
      <c r="B32" s="177"/>
      <c r="C32" s="177"/>
      <c r="D32" s="177"/>
      <c r="E32" s="177"/>
      <c r="F32" s="177"/>
      <c r="AE32" s="179"/>
      <c r="AF32" s="179"/>
      <c r="AG32" s="179"/>
      <c r="AH32" s="179"/>
      <c r="AI32" s="179"/>
    </row>
    <row r="33" spans="2:35" s="178" customFormat="1" ht="14.25">
      <c r="B33" s="177"/>
      <c r="C33" s="177"/>
      <c r="D33" s="177"/>
      <c r="E33" s="177"/>
      <c r="F33" s="177"/>
      <c r="AE33" s="179"/>
      <c r="AF33" s="179"/>
      <c r="AG33" s="179"/>
      <c r="AH33" s="179"/>
      <c r="AI33" s="179"/>
    </row>
    <row r="34" spans="2:35" s="178" customFormat="1" ht="14.25">
      <c r="B34" s="177"/>
      <c r="C34" s="177"/>
      <c r="D34" s="177"/>
      <c r="E34" s="177"/>
      <c r="F34" s="177"/>
      <c r="AE34" s="179"/>
      <c r="AF34" s="179"/>
      <c r="AG34" s="179"/>
      <c r="AH34" s="179"/>
      <c r="AI34" s="179"/>
    </row>
    <row r="35" spans="1:35" s="178" customFormat="1" ht="14.25">
      <c r="A35" s="176"/>
      <c r="B35" s="177"/>
      <c r="C35" s="177"/>
      <c r="D35" s="177"/>
      <c r="E35" s="177"/>
      <c r="F35" s="177"/>
      <c r="AE35" s="179"/>
      <c r="AF35" s="179"/>
      <c r="AG35" s="179"/>
      <c r="AH35" s="179"/>
      <c r="AI35" s="179"/>
    </row>
    <row r="36" spans="2:35" s="178" customFormat="1" ht="14.25">
      <c r="B36" s="177"/>
      <c r="C36" s="177"/>
      <c r="D36" s="177"/>
      <c r="E36" s="177"/>
      <c r="F36" s="177"/>
      <c r="AE36" s="179"/>
      <c r="AF36" s="179"/>
      <c r="AG36" s="179"/>
      <c r="AH36" s="179"/>
      <c r="AI36" s="179"/>
    </row>
    <row r="37" spans="2:35" ht="15">
      <c r="B37" s="177"/>
      <c r="C37" s="177"/>
      <c r="AE37" s="175"/>
      <c r="AF37" s="175"/>
      <c r="AG37" s="175"/>
      <c r="AH37" s="175"/>
      <c r="AI37" s="175"/>
    </row>
    <row r="38" spans="31:35" ht="15">
      <c r="AE38" s="175"/>
      <c r="AF38" s="175"/>
      <c r="AG38" s="175"/>
      <c r="AH38" s="175"/>
      <c r="AI38" s="175"/>
    </row>
    <row r="39" spans="31:35" ht="15">
      <c r="AE39" s="175"/>
      <c r="AF39" s="175"/>
      <c r="AG39" s="175"/>
      <c r="AH39" s="175"/>
      <c r="AI39" s="175"/>
    </row>
    <row r="40" spans="31:35" ht="15">
      <c r="AE40" s="175"/>
      <c r="AF40" s="175"/>
      <c r="AG40" s="175"/>
      <c r="AH40" s="175"/>
      <c r="AI40" s="175"/>
    </row>
    <row r="41" spans="31:35" ht="15">
      <c r="AE41" s="175"/>
      <c r="AF41" s="175"/>
      <c r="AG41" s="175"/>
      <c r="AH41" s="175"/>
      <c r="AI41" s="175"/>
    </row>
    <row r="42" spans="31:35" ht="15">
      <c r="AE42" s="175"/>
      <c r="AF42" s="175"/>
      <c r="AG42" s="175"/>
      <c r="AH42" s="175"/>
      <c r="AI42" s="175"/>
    </row>
    <row r="43" spans="31:35" ht="15">
      <c r="AE43" s="175"/>
      <c r="AF43" s="175"/>
      <c r="AG43" s="175"/>
      <c r="AH43" s="175"/>
      <c r="AI43" s="175"/>
    </row>
    <row r="44" spans="31:35" ht="15">
      <c r="AE44" s="175"/>
      <c r="AF44" s="175"/>
      <c r="AG44" s="175"/>
      <c r="AH44" s="175"/>
      <c r="AI44" s="175"/>
    </row>
    <row r="45" spans="31:35" ht="15">
      <c r="AE45" s="175"/>
      <c r="AF45" s="175"/>
      <c r="AG45" s="175"/>
      <c r="AH45" s="175"/>
      <c r="AI45" s="175"/>
    </row>
    <row r="46" spans="31:35" ht="15">
      <c r="AE46" s="175"/>
      <c r="AF46" s="175"/>
      <c r="AG46" s="175"/>
      <c r="AH46" s="175"/>
      <c r="AI46" s="175"/>
    </row>
    <row r="47" spans="31:35" ht="15">
      <c r="AE47" s="175"/>
      <c r="AF47" s="175"/>
      <c r="AG47" s="175"/>
      <c r="AH47" s="175"/>
      <c r="AI47" s="175"/>
    </row>
    <row r="48" spans="31:35" ht="15">
      <c r="AE48" s="175"/>
      <c r="AF48" s="175"/>
      <c r="AG48" s="175"/>
      <c r="AH48" s="175"/>
      <c r="AI48" s="175"/>
    </row>
    <row r="49" spans="31:35" ht="15">
      <c r="AE49" s="175"/>
      <c r="AF49" s="175"/>
      <c r="AG49" s="175"/>
      <c r="AH49" s="175"/>
      <c r="AI49" s="175"/>
    </row>
    <row r="50" spans="31:35" ht="15">
      <c r="AE50" s="175"/>
      <c r="AF50" s="175"/>
      <c r="AG50" s="175"/>
      <c r="AH50" s="175"/>
      <c r="AI50" s="175"/>
    </row>
    <row r="51" spans="31:35" ht="15">
      <c r="AE51" s="175"/>
      <c r="AF51" s="175"/>
      <c r="AG51" s="175"/>
      <c r="AH51" s="175"/>
      <c r="AI51" s="175"/>
    </row>
    <row r="52" spans="31:35" ht="15">
      <c r="AE52" s="175"/>
      <c r="AF52" s="175"/>
      <c r="AG52" s="175"/>
      <c r="AH52" s="175"/>
      <c r="AI52" s="175"/>
    </row>
    <row r="53" spans="31:35" ht="15">
      <c r="AE53" s="175"/>
      <c r="AF53" s="175"/>
      <c r="AG53" s="175"/>
      <c r="AH53" s="175"/>
      <c r="AI53" s="175"/>
    </row>
    <row r="54" spans="31:35" ht="15">
      <c r="AE54" s="175"/>
      <c r="AF54" s="175"/>
      <c r="AG54" s="175"/>
      <c r="AH54" s="175"/>
      <c r="AI54" s="175"/>
    </row>
    <row r="55" spans="31:35" ht="15">
      <c r="AE55" s="175"/>
      <c r="AF55" s="175"/>
      <c r="AG55" s="175"/>
      <c r="AH55" s="175"/>
      <c r="AI55" s="175"/>
    </row>
    <row r="56" spans="31:35" ht="15">
      <c r="AE56" s="175"/>
      <c r="AF56" s="175"/>
      <c r="AG56" s="175"/>
      <c r="AH56" s="175"/>
      <c r="AI56" s="175"/>
    </row>
    <row r="57" spans="31:35" ht="15">
      <c r="AE57" s="175"/>
      <c r="AF57" s="175"/>
      <c r="AG57" s="175"/>
      <c r="AH57" s="175"/>
      <c r="AI57" s="175"/>
    </row>
    <row r="58" spans="31:35" ht="15">
      <c r="AE58" s="175"/>
      <c r="AF58" s="175"/>
      <c r="AG58" s="175"/>
      <c r="AH58" s="175"/>
      <c r="AI58" s="175"/>
    </row>
    <row r="59" spans="31:35" ht="15">
      <c r="AE59" s="175"/>
      <c r="AF59" s="175"/>
      <c r="AG59" s="175"/>
      <c r="AH59" s="175"/>
      <c r="AI59" s="175"/>
    </row>
    <row r="60" spans="31:35" ht="15">
      <c r="AE60" s="175"/>
      <c r="AF60" s="175"/>
      <c r="AG60" s="175"/>
      <c r="AH60" s="175"/>
      <c r="AI60" s="175"/>
    </row>
  </sheetData>
  <sheetProtection password="C1E7" sheet="1" objects="1" scenarios="1"/>
  <printOptions/>
  <pageMargins left="0.75" right="0.75" top="1" bottom="1" header="0.5" footer="0.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8:AJ82"/>
  <sheetViews>
    <sheetView zoomScale="75" zoomScaleNormal="75" workbookViewId="0" topLeftCell="A1">
      <pane xSplit="1" topLeftCell="S1" activePane="topRight" state="frozen"/>
      <selection pane="topLeft" activeCell="A1" sqref="A1"/>
      <selection pane="topRight" activeCell="AC2" sqref="AC2"/>
    </sheetView>
  </sheetViews>
  <sheetFormatPr defaultColWidth="9.140625" defaultRowHeight="12.75"/>
  <cols>
    <col min="1" max="1" width="32.8515625" style="186" customWidth="1"/>
    <col min="2" max="37" width="6.7109375" style="186" customWidth="1"/>
    <col min="38" max="16384" width="11.421875" style="186" customWidth="1"/>
  </cols>
  <sheetData>
    <row r="1" ht="15"/>
    <row r="2" ht="15"/>
    <row r="3" ht="15"/>
    <row r="4" ht="15"/>
    <row r="8" ht="15.75">
      <c r="A8" s="185" t="s">
        <v>55</v>
      </c>
    </row>
    <row r="9" s="185" customFormat="1" ht="15.75">
      <c r="A9" s="185" t="s">
        <v>613</v>
      </c>
    </row>
    <row r="10" s="185" customFormat="1" ht="15.75">
      <c r="A10" s="187" t="s">
        <v>614</v>
      </c>
    </row>
    <row r="11" spans="2:36" s="188" customFormat="1" ht="15.75">
      <c r="B11" s="188">
        <v>1970</v>
      </c>
      <c r="C11" s="188">
        <v>1971</v>
      </c>
      <c r="D11" s="188">
        <v>1972</v>
      </c>
      <c r="E11" s="188">
        <v>1973</v>
      </c>
      <c r="F11" s="188">
        <v>1974</v>
      </c>
      <c r="G11" s="188">
        <v>1975</v>
      </c>
      <c r="H11" s="188">
        <v>1976</v>
      </c>
      <c r="I11" s="188">
        <v>1977</v>
      </c>
      <c r="J11" s="188">
        <v>1978</v>
      </c>
      <c r="K11" s="188">
        <v>1979</v>
      </c>
      <c r="L11" s="188">
        <v>1980</v>
      </c>
      <c r="M11" s="188">
        <v>1981</v>
      </c>
      <c r="N11" s="188">
        <v>1982</v>
      </c>
      <c r="O11" s="188">
        <v>1983</v>
      </c>
      <c r="P11" s="188">
        <v>1984</v>
      </c>
      <c r="Q11" s="188">
        <v>1985</v>
      </c>
      <c r="R11" s="188">
        <v>1986</v>
      </c>
      <c r="S11" s="188">
        <v>1987</v>
      </c>
      <c r="T11" s="188">
        <v>1988</v>
      </c>
      <c r="U11" s="188">
        <v>1989</v>
      </c>
      <c r="V11" s="188">
        <v>1990</v>
      </c>
      <c r="W11" s="188">
        <v>1991</v>
      </c>
      <c r="X11" s="188">
        <v>1992</v>
      </c>
      <c r="Y11" s="188">
        <v>1993</v>
      </c>
      <c r="Z11" s="188">
        <v>1994</v>
      </c>
      <c r="AA11" s="188">
        <v>1995</v>
      </c>
      <c r="AB11" s="188">
        <v>1996</v>
      </c>
      <c r="AC11" s="188">
        <v>1997</v>
      </c>
      <c r="AD11" s="188">
        <v>1998</v>
      </c>
      <c r="AE11" s="188">
        <v>1999</v>
      </c>
      <c r="AF11" s="188">
        <v>2000</v>
      </c>
      <c r="AG11" s="188">
        <v>2001</v>
      </c>
      <c r="AH11" s="188">
        <v>2002</v>
      </c>
      <c r="AI11" s="188">
        <v>2003</v>
      </c>
      <c r="AJ11" s="188">
        <v>2004</v>
      </c>
    </row>
    <row r="12" spans="1:36" s="189" customFormat="1" ht="15">
      <c r="A12" s="189" t="s">
        <v>761</v>
      </c>
      <c r="B12" s="189">
        <v>350</v>
      </c>
      <c r="C12" s="189">
        <v>325</v>
      </c>
      <c r="D12" s="189">
        <v>332</v>
      </c>
      <c r="E12" s="189">
        <v>341</v>
      </c>
      <c r="F12" s="189">
        <v>306</v>
      </c>
      <c r="G12" s="189">
        <v>302</v>
      </c>
      <c r="H12" s="189">
        <v>332</v>
      </c>
      <c r="I12" s="189">
        <v>327</v>
      </c>
      <c r="J12" s="189">
        <v>310</v>
      </c>
      <c r="K12" s="189">
        <v>315</v>
      </c>
      <c r="L12" s="189">
        <v>285</v>
      </c>
      <c r="M12" s="189">
        <v>262</v>
      </c>
      <c r="N12" s="189">
        <v>241</v>
      </c>
      <c r="O12" s="190">
        <v>215.38444444444443</v>
      </c>
      <c r="P12" s="190">
        <v>204.5897222222222</v>
      </c>
      <c r="Q12" s="190">
        <v>209.86138888888888</v>
      </c>
      <c r="R12" s="190">
        <v>209.01694444444445</v>
      </c>
      <c r="S12" s="190">
        <v>209.9497222222222</v>
      </c>
      <c r="T12" s="190">
        <v>201.83083333333335</v>
      </c>
      <c r="U12" s="190">
        <v>193.70138888888889</v>
      </c>
      <c r="V12" s="190">
        <v>191.26722222222224</v>
      </c>
      <c r="W12" s="190">
        <v>186.2175</v>
      </c>
      <c r="X12" s="190">
        <v>185.85944444444442</v>
      </c>
      <c r="Y12" s="190">
        <v>185.00361111111113</v>
      </c>
      <c r="Z12" s="190">
        <v>200.79472222222222</v>
      </c>
      <c r="AA12" s="190">
        <v>198.57333333333332</v>
      </c>
      <c r="AB12" s="190">
        <v>210.91277777777773</v>
      </c>
      <c r="AC12" s="190">
        <v>201.64055555555555</v>
      </c>
      <c r="AD12" s="190">
        <v>207.8313888888889</v>
      </c>
      <c r="AE12" s="190">
        <v>201.61472222222218</v>
      </c>
      <c r="AF12" s="190">
        <v>196.91944444444445</v>
      </c>
      <c r="AG12" s="191">
        <v>199.74722222222218</v>
      </c>
      <c r="AH12" s="190">
        <v>202.9525</v>
      </c>
      <c r="AI12" s="190">
        <v>208.63833333333335</v>
      </c>
      <c r="AJ12" s="190">
        <v>204.7744444444444</v>
      </c>
    </row>
    <row r="13" spans="1:36" s="193" customFormat="1" ht="15">
      <c r="A13" s="193" t="s">
        <v>790</v>
      </c>
      <c r="O13" s="194"/>
      <c r="P13" s="194"/>
      <c r="Q13" s="194"/>
      <c r="R13" s="194"/>
      <c r="S13" s="194"/>
      <c r="T13" s="194"/>
      <c r="U13" s="194"/>
      <c r="V13" s="194"/>
      <c r="W13" s="194"/>
      <c r="X13" s="194"/>
      <c r="Y13" s="194"/>
      <c r="Z13" s="194"/>
      <c r="AA13" s="194"/>
      <c r="AB13" s="194"/>
      <c r="AC13" s="194"/>
      <c r="AF13" s="194"/>
      <c r="AG13" s="191"/>
      <c r="AH13" s="213"/>
      <c r="AI13" s="213"/>
      <c r="AJ13" s="213"/>
    </row>
    <row r="14" spans="1:36" s="196" customFormat="1" ht="15">
      <c r="A14" s="196" t="s">
        <v>762</v>
      </c>
      <c r="O14" s="197">
        <v>0</v>
      </c>
      <c r="P14" s="197">
        <v>0</v>
      </c>
      <c r="Q14" s="197">
        <v>0.8425</v>
      </c>
      <c r="R14" s="197">
        <v>2.3436111111111106</v>
      </c>
      <c r="S14" s="197">
        <v>3.1536111111111107</v>
      </c>
      <c r="T14" s="197">
        <v>4.028333333333333</v>
      </c>
      <c r="U14" s="197">
        <v>5.335277777777778</v>
      </c>
      <c r="V14" s="197">
        <v>6.706666666666666</v>
      </c>
      <c r="W14" s="197">
        <v>7.160277777777778</v>
      </c>
      <c r="X14" s="197">
        <v>8.035277777777777</v>
      </c>
      <c r="Y14" s="197">
        <v>7.950833333333333</v>
      </c>
      <c r="Z14" s="197">
        <v>7.931666666666666</v>
      </c>
      <c r="AA14" s="197">
        <v>7.921944444444445</v>
      </c>
      <c r="AB14" s="197">
        <v>8.155</v>
      </c>
      <c r="AC14" s="197">
        <v>8.60222222222222</v>
      </c>
      <c r="AD14" s="197">
        <v>8.738333333333333</v>
      </c>
      <c r="AE14" s="197">
        <v>8.62888888888889</v>
      </c>
      <c r="AF14" s="197">
        <v>7.925277777777778</v>
      </c>
      <c r="AG14" s="191">
        <v>9.002777777777778</v>
      </c>
      <c r="AH14" s="197">
        <v>9.22861111111111</v>
      </c>
      <c r="AI14" s="197">
        <v>9.284722222222223</v>
      </c>
      <c r="AJ14" s="197">
        <v>9.01222222222222</v>
      </c>
    </row>
    <row r="15" spans="1:36" s="193" customFormat="1" ht="15">
      <c r="A15" s="193" t="s">
        <v>791</v>
      </c>
      <c r="O15" s="194"/>
      <c r="P15" s="194"/>
      <c r="Q15" s="194"/>
      <c r="R15" s="194"/>
      <c r="S15" s="194"/>
      <c r="T15" s="194"/>
      <c r="U15" s="194"/>
      <c r="V15" s="194"/>
      <c r="W15" s="194"/>
      <c r="X15" s="194"/>
      <c r="Y15" s="194"/>
      <c r="Z15" s="194"/>
      <c r="AA15" s="194"/>
      <c r="AB15" s="194"/>
      <c r="AC15" s="194"/>
      <c r="AF15" s="194"/>
      <c r="AG15" s="191"/>
      <c r="AH15" s="213"/>
      <c r="AI15" s="213"/>
      <c r="AJ15" s="213"/>
    </row>
    <row r="16" spans="1:36" s="196" customFormat="1" ht="15">
      <c r="A16" s="196" t="s">
        <v>763</v>
      </c>
      <c r="B16" s="196">
        <v>18</v>
      </c>
      <c r="C16" s="196">
        <v>17</v>
      </c>
      <c r="D16" s="196">
        <v>17</v>
      </c>
      <c r="E16" s="196">
        <v>19</v>
      </c>
      <c r="F16" s="196">
        <v>21</v>
      </c>
      <c r="G16" s="196">
        <v>22</v>
      </c>
      <c r="H16" s="196">
        <v>21</v>
      </c>
      <c r="I16" s="196">
        <v>17</v>
      </c>
      <c r="J16" s="196">
        <v>18</v>
      </c>
      <c r="K16" s="196">
        <v>21</v>
      </c>
      <c r="L16" s="196">
        <v>19</v>
      </c>
      <c r="M16" s="196">
        <v>17</v>
      </c>
      <c r="N16" s="196">
        <v>19</v>
      </c>
      <c r="O16" s="197">
        <v>23.86638888888889</v>
      </c>
      <c r="P16" s="197">
        <v>28.73611111111111</v>
      </c>
      <c r="Q16" s="197">
        <v>33.698333333333345</v>
      </c>
      <c r="R16" s="197">
        <v>34.69722222222222</v>
      </c>
      <c r="S16" s="197">
        <v>34.10777777777778</v>
      </c>
      <c r="T16" s="197">
        <v>33.89444444444444</v>
      </c>
      <c r="U16" s="197">
        <v>30.48194444444444</v>
      </c>
      <c r="V16" s="197">
        <v>30.848333333333333</v>
      </c>
      <c r="W16" s="197">
        <v>28.663333333333334</v>
      </c>
      <c r="X16" s="197">
        <v>26.80027777777778</v>
      </c>
      <c r="Y16" s="197">
        <v>26.606944444444444</v>
      </c>
      <c r="Z16" s="197">
        <v>27.796666666666667</v>
      </c>
      <c r="AA16" s="197">
        <v>27.420277777777777</v>
      </c>
      <c r="AB16" s="197">
        <v>31.366388888888892</v>
      </c>
      <c r="AC16" s="197">
        <v>26.059444444444445</v>
      </c>
      <c r="AD16" s="197">
        <v>26.33472222222222</v>
      </c>
      <c r="AE16" s="197">
        <v>25.368333333333332</v>
      </c>
      <c r="AF16" s="197">
        <v>25.753333333333334</v>
      </c>
      <c r="AG16" s="191">
        <v>28.43638888888888</v>
      </c>
      <c r="AH16" s="197">
        <v>29.511944444444442</v>
      </c>
      <c r="AI16" s="197">
        <v>30.091111111111115</v>
      </c>
      <c r="AJ16" s="197">
        <v>30.455</v>
      </c>
    </row>
    <row r="17" spans="1:36" s="193" customFormat="1" ht="15">
      <c r="A17" s="193" t="s">
        <v>792</v>
      </c>
      <c r="O17" s="194"/>
      <c r="P17" s="194"/>
      <c r="Q17" s="194"/>
      <c r="R17" s="194"/>
      <c r="S17" s="194"/>
      <c r="T17" s="194"/>
      <c r="U17" s="194"/>
      <c r="V17" s="194"/>
      <c r="W17" s="194"/>
      <c r="X17" s="194"/>
      <c r="Y17" s="194"/>
      <c r="Z17" s="194"/>
      <c r="AA17" s="194"/>
      <c r="AB17" s="194"/>
      <c r="AC17" s="194"/>
      <c r="AF17" s="194"/>
      <c r="AG17" s="191"/>
      <c r="AH17" s="213"/>
      <c r="AI17" s="213"/>
      <c r="AJ17" s="213"/>
    </row>
    <row r="18" spans="1:36" s="196" customFormat="1" ht="15">
      <c r="A18" s="196" t="s">
        <v>615</v>
      </c>
      <c r="B18" s="196">
        <v>43</v>
      </c>
      <c r="C18" s="196">
        <v>40</v>
      </c>
      <c r="D18" s="196">
        <v>40</v>
      </c>
      <c r="E18" s="196">
        <v>42</v>
      </c>
      <c r="F18" s="196">
        <v>44</v>
      </c>
      <c r="G18" s="196">
        <v>44</v>
      </c>
      <c r="H18" s="196">
        <v>43</v>
      </c>
      <c r="I18" s="196">
        <v>41</v>
      </c>
      <c r="J18" s="196">
        <v>45</v>
      </c>
      <c r="K18" s="196">
        <v>47</v>
      </c>
      <c r="L18" s="196">
        <v>48</v>
      </c>
      <c r="M18" s="196">
        <v>50</v>
      </c>
      <c r="N18" s="196">
        <v>48</v>
      </c>
      <c r="O18" s="197">
        <v>53.27111111111111</v>
      </c>
      <c r="P18" s="197">
        <v>59.799166666666665</v>
      </c>
      <c r="Q18" s="197">
        <v>63.409166666666664</v>
      </c>
      <c r="R18" s="197">
        <v>64.89055555555555</v>
      </c>
      <c r="S18" s="197">
        <v>65.39555555555556</v>
      </c>
      <c r="T18" s="197">
        <v>66.74444444444444</v>
      </c>
      <c r="U18" s="197">
        <v>66.46555555555555</v>
      </c>
      <c r="V18" s="197">
        <v>66.75611111111111</v>
      </c>
      <c r="W18" s="197">
        <v>70.45694444444443</v>
      </c>
      <c r="X18" s="197">
        <v>71.79138888888889</v>
      </c>
      <c r="Y18" s="197">
        <v>75.4975</v>
      </c>
      <c r="Z18" s="197">
        <v>78.75833333333333</v>
      </c>
      <c r="AA18" s="197">
        <v>84.70138888888889</v>
      </c>
      <c r="AB18" s="197">
        <v>88.42277777777778</v>
      </c>
      <c r="AC18" s="197">
        <v>90.28305555555555</v>
      </c>
      <c r="AD18" s="197">
        <v>91.3875</v>
      </c>
      <c r="AE18" s="197">
        <v>89.55</v>
      </c>
      <c r="AF18" s="197">
        <v>90.82722222222222</v>
      </c>
      <c r="AG18" s="191">
        <v>93.9257361111111</v>
      </c>
      <c r="AH18" s="197">
        <v>99.75700555555555</v>
      </c>
      <c r="AI18" s="197">
        <v>106.22416666666666</v>
      </c>
      <c r="AJ18" s="197">
        <v>110.27398888888888</v>
      </c>
    </row>
    <row r="19" spans="1:36" s="193" customFormat="1" ht="15">
      <c r="A19" s="193" t="s">
        <v>793</v>
      </c>
      <c r="O19" s="194"/>
      <c r="P19" s="194"/>
      <c r="Q19" s="194"/>
      <c r="R19" s="194"/>
      <c r="S19" s="194"/>
      <c r="T19" s="194"/>
      <c r="U19" s="194"/>
      <c r="V19" s="194"/>
      <c r="W19" s="194"/>
      <c r="X19" s="194"/>
      <c r="Y19" s="194"/>
      <c r="Z19" s="194"/>
      <c r="AA19" s="194"/>
      <c r="AB19" s="194"/>
      <c r="AC19" s="194"/>
      <c r="AF19" s="194"/>
      <c r="AG19" s="191"/>
      <c r="AH19" s="213"/>
      <c r="AI19" s="213"/>
      <c r="AJ19" s="213"/>
    </row>
    <row r="20" spans="1:36" s="196" customFormat="1" ht="15">
      <c r="A20" s="196" t="s">
        <v>794</v>
      </c>
      <c r="B20" s="198" t="s">
        <v>578</v>
      </c>
      <c r="C20" s="198" t="s">
        <v>578</v>
      </c>
      <c r="D20" s="198" t="s">
        <v>578</v>
      </c>
      <c r="E20" s="198" t="s">
        <v>578</v>
      </c>
      <c r="F20" s="198" t="s">
        <v>578</v>
      </c>
      <c r="G20" s="198" t="s">
        <v>578</v>
      </c>
      <c r="H20" s="198" t="s">
        <v>578</v>
      </c>
      <c r="I20" s="198" t="s">
        <v>578</v>
      </c>
      <c r="J20" s="198" t="s">
        <v>578</v>
      </c>
      <c r="K20" s="198" t="s">
        <v>578</v>
      </c>
      <c r="L20" s="196">
        <v>1</v>
      </c>
      <c r="M20" s="196">
        <v>1</v>
      </c>
      <c r="N20" s="196">
        <v>1</v>
      </c>
      <c r="O20" s="197">
        <v>0.7130555555555556</v>
      </c>
      <c r="P20" s="197">
        <v>1.9180555555555554</v>
      </c>
      <c r="Q20" s="197">
        <v>3.211111111111111</v>
      </c>
      <c r="R20" s="197">
        <v>5.281944444444444</v>
      </c>
      <c r="S20" s="197">
        <v>6.906944444444444</v>
      </c>
      <c r="T20" s="197">
        <v>6.922222222222222</v>
      </c>
      <c r="U20" s="197">
        <v>6.831111111111111</v>
      </c>
      <c r="V20" s="197">
        <v>7.083055555555555</v>
      </c>
      <c r="W20" s="197">
        <v>7.3869444444444445</v>
      </c>
      <c r="X20" s="197">
        <v>6.913055555555555</v>
      </c>
      <c r="Y20" s="197">
        <v>7.213055555555556</v>
      </c>
      <c r="Z20" s="197">
        <v>6.925</v>
      </c>
      <c r="AA20" s="197">
        <v>6.966944444444445</v>
      </c>
      <c r="AB20" s="197">
        <v>6.916111111111111</v>
      </c>
      <c r="AC20" s="197">
        <v>6.108888888888889</v>
      </c>
      <c r="AD20" s="197">
        <v>7.368055555555555</v>
      </c>
      <c r="AE20" s="197">
        <v>7.523888888888889</v>
      </c>
      <c r="AF20" s="197">
        <v>7.483888888888889</v>
      </c>
      <c r="AG20" s="191">
        <v>7.596111111111111</v>
      </c>
      <c r="AH20" s="197">
        <v>7.69</v>
      </c>
      <c r="AI20" s="197">
        <v>6.623888888888889</v>
      </c>
      <c r="AJ20" s="197">
        <v>6.4063888888888885</v>
      </c>
    </row>
    <row r="21" spans="1:36" s="193" customFormat="1" ht="15">
      <c r="A21" s="193" t="s">
        <v>795</v>
      </c>
      <c r="O21" s="194"/>
      <c r="P21" s="194"/>
      <c r="Q21" s="194"/>
      <c r="R21" s="194"/>
      <c r="S21" s="194"/>
      <c r="T21" s="194"/>
      <c r="U21" s="194"/>
      <c r="V21" s="194"/>
      <c r="W21" s="194"/>
      <c r="X21" s="194"/>
      <c r="Y21" s="194"/>
      <c r="Z21" s="194"/>
      <c r="AA21" s="194"/>
      <c r="AB21" s="194"/>
      <c r="AC21" s="194"/>
      <c r="AF21" s="194"/>
      <c r="AG21" s="191"/>
      <c r="AH21" s="213"/>
      <c r="AI21" s="213"/>
      <c r="AJ21" s="213"/>
    </row>
    <row r="22" spans="1:35" s="193" customFormat="1" ht="15">
      <c r="A22" s="193" t="s">
        <v>796</v>
      </c>
      <c r="O22" s="194"/>
      <c r="P22" s="194"/>
      <c r="Q22" s="194"/>
      <c r="R22" s="194"/>
      <c r="S22" s="194"/>
      <c r="T22" s="194"/>
      <c r="U22" s="194"/>
      <c r="V22" s="194"/>
      <c r="W22" s="194"/>
      <c r="X22" s="194"/>
      <c r="Y22" s="194"/>
      <c r="Z22" s="194"/>
      <c r="AA22" s="194"/>
      <c r="AB22" s="194"/>
      <c r="AC22" s="194"/>
      <c r="AG22" s="191"/>
      <c r="AH22" s="213"/>
      <c r="AI22" s="213"/>
    </row>
    <row r="23" spans="1:36" s="196" customFormat="1" ht="18">
      <c r="A23" s="196" t="s">
        <v>8</v>
      </c>
      <c r="B23" s="196">
        <v>41</v>
      </c>
      <c r="C23" s="196">
        <v>52</v>
      </c>
      <c r="D23" s="196">
        <v>54</v>
      </c>
      <c r="E23" s="196">
        <v>60</v>
      </c>
      <c r="F23" s="196">
        <v>57</v>
      </c>
      <c r="G23" s="196">
        <v>58</v>
      </c>
      <c r="H23" s="196">
        <v>55</v>
      </c>
      <c r="I23" s="196">
        <v>54</v>
      </c>
      <c r="J23" s="196">
        <v>58</v>
      </c>
      <c r="K23" s="196">
        <v>61</v>
      </c>
      <c r="L23" s="196">
        <v>59</v>
      </c>
      <c r="M23" s="196">
        <v>60</v>
      </c>
      <c r="N23" s="196">
        <v>55</v>
      </c>
      <c r="O23" s="197">
        <v>63.547</v>
      </c>
      <c r="P23" s="197">
        <v>67.911</v>
      </c>
      <c r="Q23" s="197">
        <v>70.987</v>
      </c>
      <c r="R23" s="197">
        <v>60.933</v>
      </c>
      <c r="S23" s="197">
        <v>71.854</v>
      </c>
      <c r="T23" s="197">
        <v>69.883</v>
      </c>
      <c r="U23" s="197">
        <v>71.751</v>
      </c>
      <c r="V23" s="197">
        <v>72.509</v>
      </c>
      <c r="W23" s="197">
        <v>63.249</v>
      </c>
      <c r="X23" s="197">
        <v>74.363</v>
      </c>
      <c r="Y23" s="197">
        <v>74.699</v>
      </c>
      <c r="Z23" s="197">
        <v>59.172</v>
      </c>
      <c r="AA23" s="197">
        <v>68.201</v>
      </c>
      <c r="AB23" s="197">
        <v>51.884</v>
      </c>
      <c r="AC23" s="197">
        <v>69.216</v>
      </c>
      <c r="AD23" s="197">
        <v>75.051</v>
      </c>
      <c r="AE23" s="197">
        <v>71.691</v>
      </c>
      <c r="AF23" s="197">
        <v>78.584</v>
      </c>
      <c r="AG23" s="191">
        <v>79.061</v>
      </c>
      <c r="AH23" s="197">
        <v>66.358</v>
      </c>
      <c r="AI23" s="197">
        <v>53.529</v>
      </c>
      <c r="AJ23" s="197">
        <v>60.072</v>
      </c>
    </row>
    <row r="24" spans="1:36" s="193" customFormat="1" ht="15">
      <c r="A24" s="193" t="s">
        <v>797</v>
      </c>
      <c r="O24" s="194"/>
      <c r="P24" s="194"/>
      <c r="Q24" s="194"/>
      <c r="R24" s="194"/>
      <c r="S24" s="194"/>
      <c r="T24" s="194"/>
      <c r="U24" s="194"/>
      <c r="V24" s="194"/>
      <c r="W24" s="194"/>
      <c r="X24" s="194"/>
      <c r="Y24" s="194"/>
      <c r="Z24" s="194"/>
      <c r="AA24" s="194"/>
      <c r="AB24" s="194"/>
      <c r="AC24" s="194"/>
      <c r="AF24" s="194"/>
      <c r="AG24" s="191"/>
      <c r="AH24" s="197"/>
      <c r="AI24" s="197"/>
      <c r="AJ24" s="197"/>
    </row>
    <row r="25" spans="1:36" s="196" customFormat="1" ht="18">
      <c r="A25" s="196" t="s">
        <v>9</v>
      </c>
      <c r="B25" s="198" t="s">
        <v>578</v>
      </c>
      <c r="C25" s="198" t="s">
        <v>578</v>
      </c>
      <c r="D25" s="196">
        <v>4</v>
      </c>
      <c r="E25" s="196">
        <v>7</v>
      </c>
      <c r="F25" s="196">
        <v>6</v>
      </c>
      <c r="G25" s="196">
        <v>36</v>
      </c>
      <c r="H25" s="196">
        <v>48</v>
      </c>
      <c r="I25" s="196">
        <v>60</v>
      </c>
      <c r="J25" s="196">
        <v>71</v>
      </c>
      <c r="K25" s="196">
        <v>64</v>
      </c>
      <c r="L25" s="196">
        <v>76</v>
      </c>
      <c r="M25" s="196">
        <v>114</v>
      </c>
      <c r="N25" s="196">
        <v>117</v>
      </c>
      <c r="O25" s="197">
        <v>123.6269</v>
      </c>
      <c r="P25" s="197">
        <v>151.50401000000002</v>
      </c>
      <c r="Q25" s="197">
        <v>172.78691</v>
      </c>
      <c r="R25" s="197">
        <v>202.16429</v>
      </c>
      <c r="S25" s="197">
        <v>199.83829</v>
      </c>
      <c r="T25" s="197">
        <v>206.6651</v>
      </c>
      <c r="U25" s="197">
        <v>196.31440000000003</v>
      </c>
      <c r="V25" s="197">
        <v>202.39689</v>
      </c>
      <c r="W25" s="197">
        <v>228.44809000000004</v>
      </c>
      <c r="X25" s="197">
        <v>188.27807</v>
      </c>
      <c r="Y25" s="197">
        <v>182.18395</v>
      </c>
      <c r="Z25" s="197">
        <v>217.35307</v>
      </c>
      <c r="AA25" s="197">
        <v>207.31638</v>
      </c>
      <c r="AB25" s="197">
        <v>224.44737000000003</v>
      </c>
      <c r="AC25" s="197">
        <v>205.97893000000002</v>
      </c>
      <c r="AD25" s="197">
        <v>218.05087000000003</v>
      </c>
      <c r="AE25" s="197">
        <v>213.37561000000002</v>
      </c>
      <c r="AF25" s="197">
        <v>168.30936000000003</v>
      </c>
      <c r="AG25" s="191">
        <v>214.07341</v>
      </c>
      <c r="AH25" s="197">
        <v>200.69891</v>
      </c>
      <c r="AI25" s="197">
        <v>199.64058000000003</v>
      </c>
      <c r="AJ25" s="197">
        <v>227.31998000000002</v>
      </c>
    </row>
    <row r="26" spans="1:36" s="193" customFormat="1" ht="15">
      <c r="A26" s="193" t="s">
        <v>798</v>
      </c>
      <c r="O26" s="194"/>
      <c r="P26" s="194"/>
      <c r="Q26" s="194"/>
      <c r="R26" s="194"/>
      <c r="S26" s="194"/>
      <c r="T26" s="194"/>
      <c r="U26" s="194"/>
      <c r="V26" s="194"/>
      <c r="W26" s="194"/>
      <c r="X26" s="194"/>
      <c r="Y26" s="194"/>
      <c r="Z26" s="194"/>
      <c r="AA26" s="194"/>
      <c r="AB26" s="194"/>
      <c r="AC26" s="194"/>
      <c r="AF26" s="197"/>
      <c r="AG26" s="191"/>
      <c r="AH26" s="197"/>
      <c r="AI26" s="197"/>
      <c r="AJ26" s="197"/>
    </row>
    <row r="27" spans="1:36" s="196" customFormat="1" ht="15">
      <c r="A27" s="196" t="s">
        <v>764</v>
      </c>
      <c r="B27" s="198" t="s">
        <v>578</v>
      </c>
      <c r="C27" s="198" t="s">
        <v>578</v>
      </c>
      <c r="D27" s="198" t="s">
        <v>578</v>
      </c>
      <c r="E27" s="198" t="s">
        <v>578</v>
      </c>
      <c r="F27" s="198" t="s">
        <v>578</v>
      </c>
      <c r="G27" s="198" t="s">
        <v>578</v>
      </c>
      <c r="H27" s="198" t="s">
        <v>578</v>
      </c>
      <c r="I27" s="198" t="s">
        <v>578</v>
      </c>
      <c r="J27" s="198" t="s">
        <v>578</v>
      </c>
      <c r="K27" s="198" t="s">
        <v>578</v>
      </c>
      <c r="L27" s="198" t="s">
        <v>578</v>
      </c>
      <c r="M27" s="198" t="s">
        <v>578</v>
      </c>
      <c r="N27" s="198" t="s">
        <v>578</v>
      </c>
      <c r="O27" s="198" t="s">
        <v>578</v>
      </c>
      <c r="P27" s="198" t="s">
        <v>578</v>
      </c>
      <c r="Q27" s="198" t="s">
        <v>578</v>
      </c>
      <c r="R27" s="198" t="s">
        <v>578</v>
      </c>
      <c r="S27" s="198" t="s">
        <v>578</v>
      </c>
      <c r="T27" s="198" t="s">
        <v>578</v>
      </c>
      <c r="U27" s="198" t="s">
        <v>578</v>
      </c>
      <c r="V27" s="198" t="s">
        <v>578</v>
      </c>
      <c r="W27" s="198" t="s">
        <v>578</v>
      </c>
      <c r="X27" s="198" t="s">
        <v>578</v>
      </c>
      <c r="Y27" s="198" t="s">
        <v>578</v>
      </c>
      <c r="Z27" s="198" t="s">
        <v>578</v>
      </c>
      <c r="AA27" s="198" t="s">
        <v>578</v>
      </c>
      <c r="AB27" s="198" t="s">
        <v>578</v>
      </c>
      <c r="AC27" s="199">
        <v>0.203</v>
      </c>
      <c r="AD27" s="199">
        <v>0.308</v>
      </c>
      <c r="AE27" s="199">
        <v>0.358</v>
      </c>
      <c r="AF27" s="199">
        <v>0.457</v>
      </c>
      <c r="AG27" s="200">
        <v>0.482</v>
      </c>
      <c r="AH27" s="199">
        <v>0.608</v>
      </c>
      <c r="AI27" s="199">
        <v>0.631</v>
      </c>
      <c r="AJ27" s="199">
        <v>0.763</v>
      </c>
    </row>
    <row r="28" spans="1:36" s="193" customFormat="1" ht="15">
      <c r="A28" s="193" t="s">
        <v>799</v>
      </c>
      <c r="O28" s="194"/>
      <c r="P28" s="194"/>
      <c r="Q28" s="194"/>
      <c r="R28" s="194"/>
      <c r="S28" s="194"/>
      <c r="T28" s="194"/>
      <c r="U28" s="194"/>
      <c r="V28" s="194"/>
      <c r="W28" s="194"/>
      <c r="X28" s="194"/>
      <c r="Y28" s="194"/>
      <c r="Z28" s="194"/>
      <c r="AA28" s="194"/>
      <c r="AB28" s="194"/>
      <c r="AC28" s="194"/>
      <c r="AF28" s="201"/>
      <c r="AG28" s="191"/>
      <c r="AH28" s="197"/>
      <c r="AI28" s="197"/>
      <c r="AJ28" s="197"/>
    </row>
    <row r="29" spans="1:36" s="196" customFormat="1" ht="15">
      <c r="A29" s="196" t="s">
        <v>800</v>
      </c>
      <c r="B29" s="196">
        <v>4</v>
      </c>
      <c r="C29" s="196">
        <v>2</v>
      </c>
      <c r="D29" s="196">
        <v>1</v>
      </c>
      <c r="E29" s="196">
        <v>1</v>
      </c>
      <c r="F29" s="196">
        <v>3</v>
      </c>
      <c r="G29" s="196">
        <v>1</v>
      </c>
      <c r="H29" s="196">
        <v>2</v>
      </c>
      <c r="I29" s="196">
        <v>-2</v>
      </c>
      <c r="J29" s="196">
        <v>-1</v>
      </c>
      <c r="K29" s="196">
        <v>2</v>
      </c>
      <c r="L29" s="196">
        <v>1</v>
      </c>
      <c r="M29" s="196">
        <v>-3</v>
      </c>
      <c r="N29" s="196">
        <v>3</v>
      </c>
      <c r="O29" s="197">
        <v>4.936</v>
      </c>
      <c r="P29" s="197">
        <v>0.386</v>
      </c>
      <c r="Q29" s="197">
        <v>-1.509</v>
      </c>
      <c r="R29" s="197">
        <v>-4.659</v>
      </c>
      <c r="S29" s="197">
        <v>-4.17</v>
      </c>
      <c r="T29" s="197">
        <v>-2.607</v>
      </c>
      <c r="U29" s="197">
        <v>-0.473</v>
      </c>
      <c r="V29" s="197">
        <v>-1.768</v>
      </c>
      <c r="W29" s="197">
        <v>-1.294</v>
      </c>
      <c r="X29" s="197">
        <v>-2.156</v>
      </c>
      <c r="Y29" s="197">
        <v>-0.586</v>
      </c>
      <c r="Z29" s="197">
        <v>0.261</v>
      </c>
      <c r="AA29" s="197">
        <v>-1.714</v>
      </c>
      <c r="AB29" s="197">
        <v>6.139</v>
      </c>
      <c r="AC29" s="197">
        <v>-2.708</v>
      </c>
      <c r="AD29" s="197">
        <v>-10.697</v>
      </c>
      <c r="AE29" s="197">
        <v>-7.482</v>
      </c>
      <c r="AF29" s="197">
        <v>4.677</v>
      </c>
      <c r="AG29" s="191">
        <v>-7.29</v>
      </c>
      <c r="AH29" s="197">
        <v>5.356</v>
      </c>
      <c r="AI29" s="197">
        <v>12.829</v>
      </c>
      <c r="AJ29" s="197">
        <v>-2.104</v>
      </c>
    </row>
    <row r="30" spans="1:36" s="202" customFormat="1" ht="15">
      <c r="A30" s="202" t="s">
        <v>0</v>
      </c>
      <c r="O30" s="203"/>
      <c r="P30" s="203"/>
      <c r="Q30" s="203"/>
      <c r="R30" s="203"/>
      <c r="S30" s="203"/>
      <c r="T30" s="203"/>
      <c r="U30" s="203"/>
      <c r="V30" s="203"/>
      <c r="W30" s="203"/>
      <c r="X30" s="203"/>
      <c r="Y30" s="203"/>
      <c r="Z30" s="203"/>
      <c r="AA30" s="203"/>
      <c r="AB30" s="203"/>
      <c r="AC30" s="203"/>
      <c r="AD30" s="203"/>
      <c r="AE30" s="203"/>
      <c r="AG30" s="191"/>
      <c r="AH30" s="197"/>
      <c r="AI30" s="197"/>
      <c r="AJ30" s="197"/>
    </row>
    <row r="31" spans="1:36" s="196" customFormat="1" ht="15">
      <c r="A31" s="196" t="s">
        <v>1</v>
      </c>
      <c r="B31" s="196">
        <v>457</v>
      </c>
      <c r="C31" s="196">
        <v>436</v>
      </c>
      <c r="D31" s="196">
        <v>448</v>
      </c>
      <c r="E31" s="196">
        <v>470</v>
      </c>
      <c r="F31" s="196">
        <v>437</v>
      </c>
      <c r="G31" s="196">
        <v>463</v>
      </c>
      <c r="H31" s="196">
        <v>501</v>
      </c>
      <c r="I31" s="196">
        <v>497</v>
      </c>
      <c r="J31" s="196">
        <v>500</v>
      </c>
      <c r="K31" s="196">
        <v>510</v>
      </c>
      <c r="L31" s="196">
        <v>489</v>
      </c>
      <c r="M31" s="196">
        <v>502</v>
      </c>
      <c r="N31" s="196">
        <v>485</v>
      </c>
      <c r="O31" s="197">
        <v>485.3449</v>
      </c>
      <c r="P31" s="197">
        <v>514.8440655555555</v>
      </c>
      <c r="Q31" s="197">
        <v>553.28741</v>
      </c>
      <c r="R31" s="197">
        <v>574.6685677777778</v>
      </c>
      <c r="S31" s="197">
        <v>587.0359011111111</v>
      </c>
      <c r="T31" s="197">
        <v>587.3613777777778</v>
      </c>
      <c r="U31" s="197">
        <v>570.407677777778</v>
      </c>
      <c r="V31" s="197">
        <v>575.7992788888889</v>
      </c>
      <c r="W31" s="197">
        <v>590.28809</v>
      </c>
      <c r="X31" s="197">
        <v>559.8845144444444</v>
      </c>
      <c r="Y31" s="197">
        <v>558.5688944444445</v>
      </c>
      <c r="Z31" s="197">
        <v>598.9924588888889</v>
      </c>
      <c r="AA31" s="197">
        <v>599.3872688888888</v>
      </c>
      <c r="AB31" s="197">
        <v>628.2434255555555</v>
      </c>
      <c r="AC31" s="197">
        <v>605.3840966666667</v>
      </c>
      <c r="AD31" s="197">
        <v>624.37287</v>
      </c>
      <c r="AE31" s="197">
        <v>610.6284433333334</v>
      </c>
      <c r="AF31" s="197">
        <v>580.9365266666666</v>
      </c>
      <c r="AG31" s="190">
        <v>625.034646111111</v>
      </c>
      <c r="AH31" s="190">
        <v>622.160971111111</v>
      </c>
      <c r="AI31" s="190">
        <v>627.4918022222222</v>
      </c>
      <c r="AJ31" s="190">
        <v>646.9730244444444</v>
      </c>
    </row>
    <row r="32" spans="1:36" s="202" customFormat="1" ht="14.25">
      <c r="A32" s="202" t="s">
        <v>2</v>
      </c>
      <c r="AJ32" s="204"/>
    </row>
    <row r="33" spans="27:35" ht="15.75">
      <c r="AA33" s="205"/>
      <c r="AB33" s="205"/>
      <c r="AC33" s="205"/>
      <c r="AD33" s="205"/>
      <c r="AE33" s="205"/>
      <c r="AF33" s="205"/>
      <c r="AG33" s="205"/>
      <c r="AH33" s="192"/>
      <c r="AI33" s="192"/>
    </row>
    <row r="34" spans="1:36" s="208" customFormat="1" ht="15.75">
      <c r="A34" s="206" t="s">
        <v>602</v>
      </c>
      <c r="B34" s="207"/>
      <c r="C34" s="207"/>
      <c r="D34" s="207"/>
      <c r="E34" s="207"/>
      <c r="F34" s="207"/>
      <c r="AA34" s="194"/>
      <c r="AB34" s="194"/>
      <c r="AC34" s="194"/>
      <c r="AD34" s="194"/>
      <c r="AE34" s="194"/>
      <c r="AF34" s="194"/>
      <c r="AG34" s="194"/>
      <c r="AH34" s="209"/>
      <c r="AI34" s="195"/>
      <c r="AJ34" s="186"/>
    </row>
    <row r="35" spans="1:35" s="208" customFormat="1" ht="14.25">
      <c r="A35" s="206" t="s">
        <v>3</v>
      </c>
      <c r="B35" s="207"/>
      <c r="C35" s="207"/>
      <c r="D35" s="207"/>
      <c r="E35" s="207"/>
      <c r="F35" s="207"/>
      <c r="AA35" s="210"/>
      <c r="AB35" s="210"/>
      <c r="AC35" s="210"/>
      <c r="AD35" s="210"/>
      <c r="AE35" s="210"/>
      <c r="AF35" s="210"/>
      <c r="AG35" s="210"/>
      <c r="AH35" s="194"/>
      <c r="AI35" s="194"/>
    </row>
    <row r="36" spans="1:35" s="208" customFormat="1" ht="14.25">
      <c r="A36" s="206" t="s">
        <v>4</v>
      </c>
      <c r="B36" s="207"/>
      <c r="C36" s="207"/>
      <c r="D36" s="207"/>
      <c r="E36" s="207"/>
      <c r="F36" s="207"/>
      <c r="AA36" s="210"/>
      <c r="AB36" s="210"/>
      <c r="AC36" s="210"/>
      <c r="AD36" s="210"/>
      <c r="AE36" s="210"/>
      <c r="AF36" s="210"/>
      <c r="AG36" s="210"/>
      <c r="AH36" s="210"/>
      <c r="AI36" s="210"/>
    </row>
    <row r="37" spans="1:35" s="208" customFormat="1" ht="14.25">
      <c r="A37" s="206" t="s">
        <v>5</v>
      </c>
      <c r="B37" s="207"/>
      <c r="C37" s="207"/>
      <c r="D37" s="207"/>
      <c r="E37" s="207"/>
      <c r="F37" s="207"/>
      <c r="AA37" s="210"/>
      <c r="AB37" s="210"/>
      <c r="AC37" s="210"/>
      <c r="AD37" s="210"/>
      <c r="AE37" s="210"/>
      <c r="AF37" s="210"/>
      <c r="AG37" s="210"/>
      <c r="AH37" s="210"/>
      <c r="AI37" s="210"/>
    </row>
    <row r="38" spans="1:36" ht="15">
      <c r="A38" s="211"/>
      <c r="B38" s="211"/>
      <c r="C38" s="211"/>
      <c r="D38" s="211"/>
      <c r="E38" s="211"/>
      <c r="F38" s="211"/>
      <c r="AA38" s="191"/>
      <c r="AB38" s="191"/>
      <c r="AC38" s="191"/>
      <c r="AD38" s="191"/>
      <c r="AE38" s="191"/>
      <c r="AF38" s="191"/>
      <c r="AG38" s="191"/>
      <c r="AH38" s="210"/>
      <c r="AI38" s="210"/>
      <c r="AJ38" s="208"/>
    </row>
    <row r="39" spans="1:36" s="208" customFormat="1" ht="15">
      <c r="A39" s="206" t="s">
        <v>603</v>
      </c>
      <c r="B39" s="207"/>
      <c r="C39" s="207"/>
      <c r="D39" s="207"/>
      <c r="E39" s="207"/>
      <c r="F39" s="207"/>
      <c r="AA39" s="210"/>
      <c r="AB39" s="210"/>
      <c r="AC39" s="210"/>
      <c r="AD39" s="210"/>
      <c r="AE39" s="210"/>
      <c r="AF39" s="210"/>
      <c r="AG39" s="210"/>
      <c r="AH39" s="191"/>
      <c r="AI39" s="191"/>
      <c r="AJ39" s="186"/>
    </row>
    <row r="40" spans="1:35" s="208" customFormat="1" ht="14.25">
      <c r="A40" s="206" t="s">
        <v>6</v>
      </c>
      <c r="B40" s="207"/>
      <c r="C40" s="207"/>
      <c r="D40" s="207"/>
      <c r="E40" s="207"/>
      <c r="F40" s="207"/>
      <c r="AA40" s="210"/>
      <c r="AB40" s="210"/>
      <c r="AC40" s="210"/>
      <c r="AD40" s="210"/>
      <c r="AE40" s="210"/>
      <c r="AF40" s="210"/>
      <c r="AG40" s="210"/>
      <c r="AH40" s="210"/>
      <c r="AI40" s="210"/>
    </row>
    <row r="41" spans="1:35" s="208" customFormat="1" ht="14.25">
      <c r="A41" s="206" t="s">
        <v>612</v>
      </c>
      <c r="B41" s="207"/>
      <c r="C41" s="207"/>
      <c r="D41" s="207"/>
      <c r="E41" s="207"/>
      <c r="F41" s="207"/>
      <c r="AA41" s="210"/>
      <c r="AB41" s="210"/>
      <c r="AC41" s="210"/>
      <c r="AD41" s="210"/>
      <c r="AE41" s="210"/>
      <c r="AF41" s="210"/>
      <c r="AG41" s="210"/>
      <c r="AH41" s="210"/>
      <c r="AI41" s="210"/>
    </row>
    <row r="42" spans="1:35" s="208" customFormat="1" ht="14.25">
      <c r="A42" s="206" t="s">
        <v>712</v>
      </c>
      <c r="B42" s="207"/>
      <c r="C42" s="207"/>
      <c r="D42" s="207"/>
      <c r="E42" s="207"/>
      <c r="F42" s="207"/>
      <c r="AA42" s="210"/>
      <c r="AB42" s="210"/>
      <c r="AC42" s="210"/>
      <c r="AD42" s="210"/>
      <c r="AE42" s="210"/>
      <c r="AF42" s="210"/>
      <c r="AG42" s="210"/>
      <c r="AH42" s="210"/>
      <c r="AI42" s="210"/>
    </row>
    <row r="43" spans="1:36" ht="15">
      <c r="A43" s="211"/>
      <c r="B43" s="211"/>
      <c r="C43" s="211"/>
      <c r="D43" s="211"/>
      <c r="E43" s="211"/>
      <c r="F43" s="211"/>
      <c r="AA43" s="210"/>
      <c r="AB43" s="210"/>
      <c r="AC43" s="210"/>
      <c r="AD43" s="210"/>
      <c r="AE43" s="210"/>
      <c r="AF43" s="210"/>
      <c r="AG43" s="210"/>
      <c r="AH43" s="210"/>
      <c r="AI43" s="210"/>
      <c r="AJ43" s="208"/>
    </row>
    <row r="44" spans="1:35" ht="15">
      <c r="A44" s="211"/>
      <c r="B44" s="211"/>
      <c r="C44" s="211"/>
      <c r="D44" s="211"/>
      <c r="E44" s="211"/>
      <c r="F44" s="211"/>
      <c r="AA44" s="191"/>
      <c r="AB44" s="191"/>
      <c r="AC44" s="191"/>
      <c r="AD44" s="191"/>
      <c r="AE44" s="191"/>
      <c r="AF44" s="191"/>
      <c r="AG44" s="191"/>
      <c r="AH44" s="210"/>
      <c r="AI44" s="210"/>
    </row>
    <row r="45" spans="1:35" ht="15">
      <c r="A45" s="211"/>
      <c r="B45" s="211"/>
      <c r="C45" s="211"/>
      <c r="D45" s="211"/>
      <c r="E45" s="211"/>
      <c r="F45" s="211"/>
      <c r="AA45" s="191"/>
      <c r="AB45" s="191"/>
      <c r="AC45" s="191"/>
      <c r="AD45" s="191"/>
      <c r="AE45" s="191"/>
      <c r="AF45" s="191"/>
      <c r="AG45" s="191"/>
      <c r="AH45" s="191"/>
      <c r="AI45" s="191"/>
    </row>
    <row r="46" spans="1:35" ht="15">
      <c r="A46" s="211"/>
      <c r="B46" s="211"/>
      <c r="C46" s="211"/>
      <c r="D46" s="211"/>
      <c r="E46" s="211"/>
      <c r="F46" s="211"/>
      <c r="AA46" s="191"/>
      <c r="AB46" s="191"/>
      <c r="AC46" s="191"/>
      <c r="AD46" s="191"/>
      <c r="AE46" s="191"/>
      <c r="AF46" s="191"/>
      <c r="AG46" s="191"/>
      <c r="AH46" s="191"/>
      <c r="AI46" s="191"/>
    </row>
    <row r="47" spans="1:35" ht="15">
      <c r="A47" s="211"/>
      <c r="B47" s="211"/>
      <c r="C47" s="211"/>
      <c r="D47" s="211"/>
      <c r="E47" s="211"/>
      <c r="F47" s="211"/>
      <c r="AA47" s="191"/>
      <c r="AB47" s="191"/>
      <c r="AC47" s="191"/>
      <c r="AD47" s="191"/>
      <c r="AE47" s="191"/>
      <c r="AF47" s="191"/>
      <c r="AG47" s="191"/>
      <c r="AH47" s="191"/>
      <c r="AI47" s="191"/>
    </row>
    <row r="48" spans="1:35" ht="15">
      <c r="A48" s="211"/>
      <c r="B48" s="211"/>
      <c r="C48" s="211"/>
      <c r="D48" s="211"/>
      <c r="E48" s="211"/>
      <c r="F48" s="211"/>
      <c r="AA48" s="191"/>
      <c r="AB48" s="191"/>
      <c r="AC48" s="191"/>
      <c r="AD48" s="191"/>
      <c r="AE48" s="191"/>
      <c r="AF48" s="191"/>
      <c r="AG48" s="191"/>
      <c r="AH48" s="191"/>
      <c r="AI48" s="191"/>
    </row>
    <row r="49" spans="1:35" ht="15">
      <c r="A49" s="211"/>
      <c r="B49" s="211"/>
      <c r="C49" s="211"/>
      <c r="D49" s="211"/>
      <c r="E49" s="211"/>
      <c r="F49" s="211"/>
      <c r="AA49" s="191"/>
      <c r="AB49" s="191"/>
      <c r="AC49" s="191"/>
      <c r="AD49" s="191"/>
      <c r="AE49" s="191"/>
      <c r="AF49" s="191"/>
      <c r="AG49" s="191"/>
      <c r="AH49" s="191"/>
      <c r="AI49" s="191"/>
    </row>
    <row r="50" spans="1:35" ht="15">
      <c r="A50" s="211"/>
      <c r="B50" s="211"/>
      <c r="C50" s="211"/>
      <c r="D50" s="211"/>
      <c r="E50" s="211"/>
      <c r="F50" s="211"/>
      <c r="AA50" s="191"/>
      <c r="AB50" s="191"/>
      <c r="AC50" s="191"/>
      <c r="AD50" s="191"/>
      <c r="AE50" s="191"/>
      <c r="AF50" s="191"/>
      <c r="AG50" s="191"/>
      <c r="AH50" s="191"/>
      <c r="AI50" s="191"/>
    </row>
    <row r="51" spans="1:35" ht="15">
      <c r="A51" s="211"/>
      <c r="B51" s="211"/>
      <c r="C51" s="211"/>
      <c r="D51" s="211"/>
      <c r="E51" s="211"/>
      <c r="F51" s="211"/>
      <c r="AA51" s="191"/>
      <c r="AB51" s="191"/>
      <c r="AC51" s="191"/>
      <c r="AD51" s="191"/>
      <c r="AE51" s="191"/>
      <c r="AF51" s="191"/>
      <c r="AG51" s="191"/>
      <c r="AH51" s="191"/>
      <c r="AI51" s="191"/>
    </row>
    <row r="52" spans="1:35" ht="15">
      <c r="A52" s="211"/>
      <c r="B52" s="211"/>
      <c r="C52" s="211"/>
      <c r="D52" s="211"/>
      <c r="E52" s="211"/>
      <c r="F52" s="211"/>
      <c r="AA52" s="191"/>
      <c r="AB52" s="191"/>
      <c r="AC52" s="191"/>
      <c r="AD52" s="191"/>
      <c r="AE52" s="191"/>
      <c r="AF52" s="191"/>
      <c r="AG52" s="191"/>
      <c r="AH52" s="191"/>
      <c r="AI52" s="191"/>
    </row>
    <row r="53" spans="1:35" ht="15">
      <c r="A53" s="211"/>
      <c r="B53" s="211"/>
      <c r="C53" s="211"/>
      <c r="D53" s="211"/>
      <c r="E53" s="211"/>
      <c r="F53" s="211"/>
      <c r="AA53" s="191"/>
      <c r="AB53" s="191"/>
      <c r="AC53" s="191"/>
      <c r="AD53" s="191"/>
      <c r="AE53" s="191"/>
      <c r="AF53" s="191"/>
      <c r="AG53" s="191"/>
      <c r="AH53" s="191"/>
      <c r="AI53" s="191"/>
    </row>
    <row r="54" spans="1:35" ht="15">
      <c r="A54" s="211"/>
      <c r="B54" s="211"/>
      <c r="C54" s="211"/>
      <c r="D54" s="211"/>
      <c r="E54" s="211"/>
      <c r="F54" s="211"/>
      <c r="AH54" s="191"/>
      <c r="AI54" s="191"/>
    </row>
    <row r="56" spans="27:33" ht="15">
      <c r="AA56" s="212"/>
      <c r="AB56" s="212"/>
      <c r="AC56" s="212"/>
      <c r="AD56" s="212"/>
      <c r="AE56" s="212"/>
      <c r="AF56" s="212"/>
      <c r="AG56" s="212"/>
    </row>
    <row r="57" spans="27:35" ht="15">
      <c r="AA57" s="212"/>
      <c r="AB57" s="212"/>
      <c r="AC57" s="212"/>
      <c r="AD57" s="212"/>
      <c r="AE57" s="212"/>
      <c r="AF57" s="212"/>
      <c r="AG57" s="212"/>
      <c r="AH57" s="212"/>
      <c r="AI57" s="191"/>
    </row>
    <row r="58" spans="27:35" ht="15">
      <c r="AA58" s="212"/>
      <c r="AB58" s="212"/>
      <c r="AC58" s="212"/>
      <c r="AD58" s="212"/>
      <c r="AE58" s="212"/>
      <c r="AF58" s="212"/>
      <c r="AG58" s="212"/>
      <c r="AH58" s="212"/>
      <c r="AI58" s="191"/>
    </row>
    <row r="59" spans="27:35" ht="15">
      <c r="AA59" s="212"/>
      <c r="AB59" s="212"/>
      <c r="AC59" s="212"/>
      <c r="AD59" s="212"/>
      <c r="AE59" s="212"/>
      <c r="AF59" s="212"/>
      <c r="AG59" s="212"/>
      <c r="AH59" s="212"/>
      <c r="AI59" s="191"/>
    </row>
    <row r="60" spans="27:35" ht="15">
      <c r="AA60" s="212"/>
      <c r="AB60" s="212"/>
      <c r="AC60" s="212"/>
      <c r="AD60" s="212"/>
      <c r="AE60" s="212"/>
      <c r="AF60" s="212"/>
      <c r="AG60" s="212"/>
      <c r="AH60" s="212"/>
      <c r="AI60" s="191"/>
    </row>
    <row r="61" spans="27:35" ht="15">
      <c r="AA61" s="212"/>
      <c r="AB61" s="212"/>
      <c r="AC61" s="212"/>
      <c r="AD61" s="212"/>
      <c r="AE61" s="212"/>
      <c r="AF61" s="212"/>
      <c r="AG61" s="212"/>
      <c r="AH61" s="212"/>
      <c r="AI61" s="191"/>
    </row>
    <row r="62" spans="27:35" ht="15">
      <c r="AA62" s="212"/>
      <c r="AB62" s="212"/>
      <c r="AC62" s="212"/>
      <c r="AD62" s="212"/>
      <c r="AE62" s="212"/>
      <c r="AF62" s="191"/>
      <c r="AG62" s="212"/>
      <c r="AH62" s="212"/>
      <c r="AI62" s="191"/>
    </row>
    <row r="63" spans="27:35" ht="15">
      <c r="AA63" s="212"/>
      <c r="AB63" s="212"/>
      <c r="AC63" s="212"/>
      <c r="AD63" s="212"/>
      <c r="AE63" s="212"/>
      <c r="AF63" s="212"/>
      <c r="AG63" s="212"/>
      <c r="AH63" s="212"/>
      <c r="AI63" s="191"/>
    </row>
    <row r="64" spans="27:35" ht="15">
      <c r="AA64" s="212"/>
      <c r="AB64" s="212"/>
      <c r="AC64" s="212"/>
      <c r="AD64" s="212"/>
      <c r="AE64" s="212"/>
      <c r="AF64" s="212"/>
      <c r="AG64" s="212"/>
      <c r="AH64" s="212"/>
      <c r="AI64" s="191"/>
    </row>
    <row r="65" spans="27:35" ht="15">
      <c r="AA65" s="212"/>
      <c r="AB65" s="212"/>
      <c r="AC65" s="212"/>
      <c r="AD65" s="212"/>
      <c r="AE65" s="212"/>
      <c r="AF65" s="212"/>
      <c r="AG65" s="212"/>
      <c r="AH65" s="212"/>
      <c r="AI65" s="191"/>
    </row>
    <row r="66" spans="27:35" ht="15">
      <c r="AA66" s="212"/>
      <c r="AB66" s="212"/>
      <c r="AC66" s="212"/>
      <c r="AD66" s="212"/>
      <c r="AE66" s="212"/>
      <c r="AF66" s="212"/>
      <c r="AG66" s="212"/>
      <c r="AH66" s="212"/>
      <c r="AI66" s="191"/>
    </row>
    <row r="67" spans="27:35" ht="15">
      <c r="AA67" s="212"/>
      <c r="AB67" s="212"/>
      <c r="AC67" s="212"/>
      <c r="AD67" s="212"/>
      <c r="AE67" s="212"/>
      <c r="AF67" s="212"/>
      <c r="AG67" s="212"/>
      <c r="AH67" s="212"/>
      <c r="AI67" s="191"/>
    </row>
    <row r="68" spans="27:35" ht="15">
      <c r="AA68" s="212"/>
      <c r="AB68" s="212"/>
      <c r="AC68" s="212"/>
      <c r="AD68" s="212"/>
      <c r="AE68" s="212"/>
      <c r="AF68" s="212"/>
      <c r="AG68" s="212"/>
      <c r="AH68" s="212"/>
      <c r="AI68" s="191"/>
    </row>
    <row r="69" spans="27:35" ht="15">
      <c r="AA69" s="212"/>
      <c r="AB69" s="212"/>
      <c r="AC69" s="212"/>
      <c r="AD69" s="212"/>
      <c r="AE69" s="212"/>
      <c r="AF69" s="212"/>
      <c r="AG69" s="212"/>
      <c r="AH69" s="212"/>
      <c r="AI69" s="191"/>
    </row>
    <row r="70" spans="27:35" ht="15">
      <c r="AA70" s="212"/>
      <c r="AB70" s="212"/>
      <c r="AC70" s="212"/>
      <c r="AD70" s="212"/>
      <c r="AE70" s="212"/>
      <c r="AF70" s="212"/>
      <c r="AG70" s="212"/>
      <c r="AH70" s="212"/>
      <c r="AI70" s="191"/>
    </row>
    <row r="71" spans="27:35" ht="15">
      <c r="AA71" s="212"/>
      <c r="AB71" s="212"/>
      <c r="AC71" s="212"/>
      <c r="AD71" s="212"/>
      <c r="AE71" s="212"/>
      <c r="AF71" s="212"/>
      <c r="AG71" s="212"/>
      <c r="AH71" s="212"/>
      <c r="AI71" s="191"/>
    </row>
    <row r="72" spans="27:35" ht="15">
      <c r="AA72" s="212"/>
      <c r="AB72" s="212"/>
      <c r="AC72" s="212"/>
      <c r="AD72" s="212"/>
      <c r="AE72" s="212"/>
      <c r="AF72" s="212"/>
      <c r="AG72" s="212"/>
      <c r="AH72" s="212"/>
      <c r="AI72" s="191"/>
    </row>
    <row r="73" spans="27:35" ht="15">
      <c r="AA73" s="212"/>
      <c r="AB73" s="212"/>
      <c r="AC73" s="212"/>
      <c r="AD73" s="212"/>
      <c r="AE73" s="212"/>
      <c r="AF73" s="212"/>
      <c r="AG73" s="212"/>
      <c r="AH73" s="212"/>
      <c r="AI73" s="191"/>
    </row>
    <row r="74" spans="27:35" ht="15">
      <c r="AA74" s="212"/>
      <c r="AB74" s="212"/>
      <c r="AC74" s="212"/>
      <c r="AD74" s="212"/>
      <c r="AE74" s="212"/>
      <c r="AF74" s="212"/>
      <c r="AG74" s="212"/>
      <c r="AH74" s="212"/>
      <c r="AI74" s="191"/>
    </row>
    <row r="75" spans="27:35" ht="15">
      <c r="AA75" s="212"/>
      <c r="AB75" s="212"/>
      <c r="AC75" s="212"/>
      <c r="AD75" s="212"/>
      <c r="AE75" s="212"/>
      <c r="AF75" s="212"/>
      <c r="AG75" s="212"/>
      <c r="AH75" s="212"/>
      <c r="AI75" s="191"/>
    </row>
    <row r="76" spans="27:35" ht="15">
      <c r="AA76" s="212"/>
      <c r="AB76" s="212"/>
      <c r="AC76" s="212"/>
      <c r="AD76" s="212"/>
      <c r="AE76" s="212"/>
      <c r="AF76" s="212"/>
      <c r="AG76" s="212"/>
      <c r="AH76" s="212"/>
      <c r="AI76" s="191"/>
    </row>
    <row r="77" spans="27:35" ht="15">
      <c r="AA77" s="191"/>
      <c r="AB77" s="191"/>
      <c r="AC77" s="191"/>
      <c r="AD77" s="191"/>
      <c r="AE77" s="191"/>
      <c r="AF77" s="191"/>
      <c r="AG77" s="191"/>
      <c r="AH77" s="212"/>
      <c r="AI77" s="212"/>
    </row>
    <row r="78" spans="27:35" ht="15">
      <c r="AA78" s="191"/>
      <c r="AB78" s="191"/>
      <c r="AC78" s="191"/>
      <c r="AD78" s="191"/>
      <c r="AE78" s="191"/>
      <c r="AF78" s="191"/>
      <c r="AG78" s="191"/>
      <c r="AH78" s="191"/>
      <c r="AI78" s="191"/>
    </row>
    <row r="79" spans="27:35" ht="15">
      <c r="AA79" s="191"/>
      <c r="AB79" s="191"/>
      <c r="AC79" s="191"/>
      <c r="AD79" s="191"/>
      <c r="AE79" s="191"/>
      <c r="AF79" s="191"/>
      <c r="AG79" s="191"/>
      <c r="AH79" s="191"/>
      <c r="AI79" s="191"/>
    </row>
    <row r="80" spans="27:35" ht="15">
      <c r="AA80" s="191"/>
      <c r="AB80" s="191"/>
      <c r="AC80" s="191"/>
      <c r="AD80" s="191"/>
      <c r="AE80" s="191"/>
      <c r="AF80" s="191"/>
      <c r="AG80" s="191"/>
      <c r="AH80" s="191"/>
      <c r="AI80" s="191"/>
    </row>
    <row r="81" spans="27:35" ht="15">
      <c r="AA81" s="191"/>
      <c r="AB81" s="191"/>
      <c r="AC81" s="191"/>
      <c r="AD81" s="191"/>
      <c r="AE81" s="191"/>
      <c r="AF81" s="191"/>
      <c r="AG81" s="191"/>
      <c r="AH81" s="191"/>
      <c r="AI81" s="191"/>
    </row>
    <row r="82" spans="34:35" ht="15">
      <c r="AH82" s="191"/>
      <c r="AI82" s="191"/>
    </row>
  </sheetData>
  <sheetProtection password="C1E7" sheet="1" objects="1" scenarios="1"/>
  <conditionalFormatting sqref="AA76:AG76 AH77:AI77">
    <cfRule type="cellIs" priority="1" dxfId="0" operator="notEqual" stopIfTrue="1">
      <formula>0</formula>
    </cfRule>
  </conditionalFormatting>
  <printOptions/>
  <pageMargins left="0.75" right="0.75" top="1" bottom="1" header="0.5" footer="0.5"/>
  <pageSetup horizontalDpi="204" verticalDpi="204" orientation="landscape" paperSize="9" scale="84" r:id="rId2"/>
  <colBreaks count="1" manualBreakCount="1">
    <brk id="21" min="7" max="40" man="1"/>
  </colBreaks>
  <drawing r:id="rId1"/>
</worksheet>
</file>

<file path=xl/worksheets/sheet7.xml><?xml version="1.0" encoding="utf-8"?>
<worksheet xmlns="http://schemas.openxmlformats.org/spreadsheetml/2006/main" xmlns:r="http://schemas.openxmlformats.org/officeDocument/2006/relationships">
  <dimension ref="A8:AJ30"/>
  <sheetViews>
    <sheetView zoomScale="75" zoomScaleNormal="75" workbookViewId="0" topLeftCell="A1">
      <pane xSplit="1" ySplit="11" topLeftCell="W12" activePane="bottomRight" state="frozen"/>
      <selection pane="topLeft" activeCell="A20" sqref="A20"/>
      <selection pane="topRight" activeCell="A20" sqref="A20"/>
      <selection pane="bottomLeft" activeCell="A20" sqref="A20"/>
      <selection pane="bottomRight" activeCell="AI13" sqref="AI13"/>
    </sheetView>
  </sheetViews>
  <sheetFormatPr defaultColWidth="9.140625" defaultRowHeight="12.75"/>
  <cols>
    <col min="1" max="1" width="35.57421875" style="215" customWidth="1"/>
    <col min="2" max="37" width="7.7109375" style="215" customWidth="1"/>
    <col min="38" max="16384" width="11.421875" style="215" customWidth="1"/>
  </cols>
  <sheetData>
    <row r="1" ht="15"/>
    <row r="2" ht="15"/>
    <row r="3" ht="15"/>
    <row r="4" ht="15"/>
    <row r="8" ht="15.75">
      <c r="A8" s="214" t="s">
        <v>56</v>
      </c>
    </row>
    <row r="9" s="214" customFormat="1" ht="15.75">
      <c r="A9" s="214" t="s">
        <v>616</v>
      </c>
    </row>
    <row r="10" s="216" customFormat="1" ht="15">
      <c r="A10" s="216" t="s">
        <v>617</v>
      </c>
    </row>
    <row r="11" spans="2:36" s="217" customFormat="1" ht="15.75">
      <c r="B11" s="217">
        <v>1970</v>
      </c>
      <c r="C11" s="217">
        <v>1971</v>
      </c>
      <c r="D11" s="217">
        <v>1972</v>
      </c>
      <c r="E11" s="217">
        <v>1973</v>
      </c>
      <c r="F11" s="217">
        <v>1974</v>
      </c>
      <c r="G11" s="217">
        <v>1975</v>
      </c>
      <c r="H11" s="217">
        <v>1976</v>
      </c>
      <c r="I11" s="217">
        <v>1977</v>
      </c>
      <c r="J11" s="217">
        <v>1978</v>
      </c>
      <c r="K11" s="217">
        <v>1979</v>
      </c>
      <c r="L11" s="217">
        <v>1980</v>
      </c>
      <c r="M11" s="217">
        <v>1981</v>
      </c>
      <c r="N11" s="217">
        <v>1982</v>
      </c>
      <c r="O11" s="217">
        <v>1983</v>
      </c>
      <c r="P11" s="217">
        <v>1984</v>
      </c>
      <c r="Q11" s="217">
        <v>1985</v>
      </c>
      <c r="R11" s="217">
        <v>1986</v>
      </c>
      <c r="S11" s="217">
        <v>1987</v>
      </c>
      <c r="T11" s="217">
        <v>1988</v>
      </c>
      <c r="U11" s="217">
        <v>1989</v>
      </c>
      <c r="V11" s="217">
        <v>1990</v>
      </c>
      <c r="W11" s="217">
        <v>1991</v>
      </c>
      <c r="X11" s="217">
        <v>1992</v>
      </c>
      <c r="Y11" s="217">
        <v>1993</v>
      </c>
      <c r="Z11" s="217">
        <v>1994</v>
      </c>
      <c r="AA11" s="217">
        <v>1995</v>
      </c>
      <c r="AB11" s="217">
        <v>1996</v>
      </c>
      <c r="AC11" s="217">
        <v>1997</v>
      </c>
      <c r="AD11" s="217">
        <v>1998</v>
      </c>
      <c r="AE11" s="217">
        <v>1999</v>
      </c>
      <c r="AF11" s="217">
        <v>2000</v>
      </c>
      <c r="AG11" s="217">
        <v>2001</v>
      </c>
      <c r="AH11" s="218">
        <v>2002</v>
      </c>
      <c r="AI11" s="217">
        <v>2003</v>
      </c>
      <c r="AJ11" s="217">
        <v>2004</v>
      </c>
    </row>
    <row r="12" spans="1:36" s="219" customFormat="1" ht="15">
      <c r="A12" s="219" t="s">
        <v>767</v>
      </c>
      <c r="B12" s="219">
        <v>118.6</v>
      </c>
      <c r="C12" s="219">
        <v>112.9</v>
      </c>
      <c r="D12" s="219">
        <v>109.2</v>
      </c>
      <c r="E12" s="219">
        <v>113.4</v>
      </c>
      <c r="F12" s="219">
        <v>90.2</v>
      </c>
      <c r="G12" s="219">
        <v>97.4</v>
      </c>
      <c r="H12" s="219">
        <v>103.6</v>
      </c>
      <c r="I12" s="219">
        <v>96.4</v>
      </c>
      <c r="J12" s="219">
        <v>95.5</v>
      </c>
      <c r="K12" s="219">
        <v>99</v>
      </c>
      <c r="L12" s="219">
        <v>87.3</v>
      </c>
      <c r="M12" s="219">
        <v>80.1</v>
      </c>
      <c r="N12" s="219">
        <v>68.6</v>
      </c>
      <c r="O12" s="220">
        <v>56.69361111111111</v>
      </c>
      <c r="P12" s="220">
        <v>50.592777777777776</v>
      </c>
      <c r="Q12" s="220">
        <v>49.41638888888889</v>
      </c>
      <c r="R12" s="220">
        <v>44.489444444444445</v>
      </c>
      <c r="S12" s="220">
        <v>47.97361111111111</v>
      </c>
      <c r="T12" s="220">
        <v>44.96277777777778</v>
      </c>
      <c r="U12" s="220">
        <v>41.51777777777777</v>
      </c>
      <c r="V12" s="220">
        <v>41.11805555555556</v>
      </c>
      <c r="W12" s="220">
        <v>40.376111111111115</v>
      </c>
      <c r="X12" s="220">
        <v>37.76305555555556</v>
      </c>
      <c r="Y12" s="220">
        <v>38.00388888888889</v>
      </c>
      <c r="Z12" s="220">
        <v>37.8925</v>
      </c>
      <c r="AA12" s="220">
        <v>36.15944444444444</v>
      </c>
      <c r="AB12" s="220">
        <v>36.71444444444444</v>
      </c>
      <c r="AC12" s="220">
        <v>33.41861111111111</v>
      </c>
      <c r="AD12" s="220">
        <v>32.07694444444444</v>
      </c>
      <c r="AE12" s="220">
        <v>30.37111111111111</v>
      </c>
      <c r="AF12" s="220">
        <v>30.015555555555554</v>
      </c>
      <c r="AG12" s="220">
        <v>28.2</v>
      </c>
      <c r="AH12" s="220">
        <v>26.3</v>
      </c>
      <c r="AI12" s="220">
        <v>25.2</v>
      </c>
      <c r="AJ12" s="220">
        <v>19.43</v>
      </c>
    </row>
    <row r="13" spans="1:34" s="221" customFormat="1" ht="14.25">
      <c r="A13" s="221" t="s">
        <v>12</v>
      </c>
      <c r="AE13" s="222"/>
      <c r="AF13" s="222"/>
      <c r="AG13" s="222"/>
      <c r="AH13" s="222"/>
    </row>
    <row r="14" spans="1:36" s="223" customFormat="1" ht="15">
      <c r="A14" s="223" t="s">
        <v>769</v>
      </c>
      <c r="B14" s="223">
        <v>21.9</v>
      </c>
      <c r="C14" s="223">
        <v>24.3</v>
      </c>
      <c r="D14" s="223">
        <v>26.7</v>
      </c>
      <c r="E14" s="223">
        <v>28.4</v>
      </c>
      <c r="F14" s="223">
        <v>28.2</v>
      </c>
      <c r="G14" s="223">
        <v>31.7</v>
      </c>
      <c r="H14" s="223">
        <v>35.9</v>
      </c>
      <c r="I14" s="223">
        <v>38.1</v>
      </c>
      <c r="J14" s="223">
        <v>40.1</v>
      </c>
      <c r="K14" s="223">
        <v>42.5</v>
      </c>
      <c r="L14" s="223">
        <v>43</v>
      </c>
      <c r="M14" s="223">
        <v>44.8</v>
      </c>
      <c r="N14" s="223">
        <v>48.2</v>
      </c>
      <c r="O14" s="224">
        <v>51.23083333333334</v>
      </c>
      <c r="P14" s="224">
        <v>54.42</v>
      </c>
      <c r="Q14" s="224">
        <v>62.931111111111115</v>
      </c>
      <c r="R14" s="224">
        <v>63.518055555555556</v>
      </c>
      <c r="S14" s="224">
        <v>65.77111111111111</v>
      </c>
      <c r="T14" s="224">
        <v>64.47111111111111</v>
      </c>
      <c r="U14" s="224">
        <v>63.87611111111111</v>
      </c>
      <c r="V14" s="224">
        <v>65.00694444444444</v>
      </c>
      <c r="W14" s="224">
        <v>68.89</v>
      </c>
      <c r="X14" s="224">
        <v>67.81416666666667</v>
      </c>
      <c r="Y14" s="224">
        <v>69.425</v>
      </c>
      <c r="Z14" s="224">
        <v>70.21027777777778</v>
      </c>
      <c r="AA14" s="224">
        <v>70.42805555555556</v>
      </c>
      <c r="AB14" s="224">
        <v>71.60194444444444</v>
      </c>
      <c r="AC14" s="224">
        <v>69.57194444444444</v>
      </c>
      <c r="AD14" s="224">
        <v>69.92472222222223</v>
      </c>
      <c r="AE14" s="224">
        <v>69.09972222222223</v>
      </c>
      <c r="AF14" s="224">
        <v>68.95166666666667</v>
      </c>
      <c r="AG14" s="224">
        <v>73.1</v>
      </c>
      <c r="AH14" s="224">
        <v>72.5</v>
      </c>
      <c r="AI14" s="224">
        <v>72.1</v>
      </c>
      <c r="AJ14" s="223">
        <v>72.3</v>
      </c>
    </row>
    <row r="15" spans="1:34" s="221" customFormat="1" ht="14.25">
      <c r="A15" s="221" t="s">
        <v>13</v>
      </c>
      <c r="AE15" s="222"/>
      <c r="AF15" s="222"/>
      <c r="AG15" s="222"/>
      <c r="AH15" s="222"/>
    </row>
    <row r="16" spans="1:36" s="223" customFormat="1" ht="15">
      <c r="A16" s="223" t="s">
        <v>770</v>
      </c>
      <c r="B16" s="223">
        <v>12.1</v>
      </c>
      <c r="C16" s="223">
        <v>12.8</v>
      </c>
      <c r="D16" s="223">
        <v>14</v>
      </c>
      <c r="E16" s="223">
        <v>15.1</v>
      </c>
      <c r="F16" s="223">
        <v>14.6</v>
      </c>
      <c r="G16" s="223">
        <v>16.6</v>
      </c>
      <c r="H16" s="223">
        <v>20</v>
      </c>
      <c r="I16" s="223">
        <v>21.3</v>
      </c>
      <c r="J16" s="223">
        <v>22.9</v>
      </c>
      <c r="K16" s="223">
        <v>24.1</v>
      </c>
      <c r="L16" s="223">
        <v>24.7</v>
      </c>
      <c r="M16" s="223">
        <v>25.4</v>
      </c>
      <c r="N16" s="223">
        <v>25.6</v>
      </c>
      <c r="O16" s="224">
        <v>26.1</v>
      </c>
      <c r="P16" s="224">
        <v>27.3</v>
      </c>
      <c r="Q16" s="224">
        <v>33.9</v>
      </c>
      <c r="R16" s="224">
        <v>33</v>
      </c>
      <c r="S16" s="224">
        <v>35.3</v>
      </c>
      <c r="T16" s="224">
        <v>32.18</v>
      </c>
      <c r="U16" s="224">
        <v>29.911944444444444</v>
      </c>
      <c r="V16" s="224">
        <v>30.693055555555556</v>
      </c>
      <c r="W16" s="224">
        <v>34.308055555555555</v>
      </c>
      <c r="X16" s="224">
        <v>34.11694444444444</v>
      </c>
      <c r="Y16" s="224">
        <v>36.361111111111114</v>
      </c>
      <c r="Z16" s="224">
        <v>36.61416666666667</v>
      </c>
      <c r="AA16" s="224">
        <v>37.12388888888889</v>
      </c>
      <c r="AB16" s="224">
        <v>41.04694444444444</v>
      </c>
      <c r="AC16" s="224">
        <v>37.60388888888889</v>
      </c>
      <c r="AD16" s="224">
        <v>38.966944444444444</v>
      </c>
      <c r="AE16" s="224">
        <v>39.29194444444445</v>
      </c>
      <c r="AF16" s="224">
        <v>37.34777777777778</v>
      </c>
      <c r="AG16" s="224">
        <v>40.59916666666667</v>
      </c>
      <c r="AH16" s="224">
        <v>41.1</v>
      </c>
      <c r="AI16" s="224">
        <v>42.2</v>
      </c>
      <c r="AJ16" s="224">
        <v>42.1</v>
      </c>
    </row>
    <row r="17" spans="1:34" s="221" customFormat="1" ht="14.25">
      <c r="A17" s="221" t="s">
        <v>14</v>
      </c>
      <c r="AE17" s="222"/>
      <c r="AF17" s="222"/>
      <c r="AG17" s="222"/>
      <c r="AH17" s="222"/>
    </row>
    <row r="18" spans="1:36" s="223" customFormat="1" ht="15">
      <c r="A18" s="223" t="s">
        <v>615</v>
      </c>
      <c r="B18" s="223">
        <v>12.1</v>
      </c>
      <c r="C18" s="223">
        <v>8.8</v>
      </c>
      <c r="D18" s="223">
        <v>7.6</v>
      </c>
      <c r="E18" s="223">
        <v>6.7</v>
      </c>
      <c r="F18" s="223">
        <v>6.8</v>
      </c>
      <c r="G18" s="223">
        <v>6</v>
      </c>
      <c r="H18" s="223">
        <v>6.3</v>
      </c>
      <c r="I18" s="223">
        <v>6.9</v>
      </c>
      <c r="J18" s="223">
        <v>7.8</v>
      </c>
      <c r="K18" s="223">
        <v>8.8</v>
      </c>
      <c r="L18" s="223">
        <v>9.8</v>
      </c>
      <c r="M18" s="223">
        <v>11.6</v>
      </c>
      <c r="N18" s="223">
        <v>11.3</v>
      </c>
      <c r="O18" s="224">
        <v>10.449444444444444</v>
      </c>
      <c r="P18" s="224">
        <v>11.860277777777778</v>
      </c>
      <c r="Q18" s="224">
        <v>13.760833333333334</v>
      </c>
      <c r="R18" s="224">
        <v>13.160555555555556</v>
      </c>
      <c r="S18" s="224">
        <v>12.071944444444444</v>
      </c>
      <c r="T18" s="224">
        <v>11.455555555555556</v>
      </c>
      <c r="U18" s="224">
        <v>11.025555555555556</v>
      </c>
      <c r="V18" s="224">
        <v>11.153055555555556</v>
      </c>
      <c r="W18" s="224">
        <v>11.176388888888889</v>
      </c>
      <c r="X18" s="224">
        <v>11.176388888888889</v>
      </c>
      <c r="Y18" s="224">
        <v>11.164444444444445</v>
      </c>
      <c r="Z18" s="224">
        <v>10.548055555555555</v>
      </c>
      <c r="AA18" s="224">
        <v>11.338888888888889</v>
      </c>
      <c r="AB18" s="224">
        <v>11.606666666666667</v>
      </c>
      <c r="AC18" s="224">
        <v>11.001666666666667</v>
      </c>
      <c r="AD18" s="224">
        <v>10.815833333333334</v>
      </c>
      <c r="AE18" s="224">
        <v>10.208333333333334</v>
      </c>
      <c r="AF18" s="224">
        <v>10.30638888888889</v>
      </c>
      <c r="AG18" s="224">
        <v>10.820555555555556</v>
      </c>
      <c r="AH18" s="224">
        <v>11.3</v>
      </c>
      <c r="AI18" s="224">
        <v>12.2</v>
      </c>
      <c r="AJ18" s="223">
        <v>12.8</v>
      </c>
    </row>
    <row r="19" spans="1:34" s="221" customFormat="1" ht="14.25">
      <c r="A19" s="221" t="s">
        <v>618</v>
      </c>
      <c r="AE19" s="222"/>
      <c r="AF19" s="222"/>
      <c r="AG19" s="225"/>
      <c r="AH19" s="225"/>
    </row>
    <row r="20" spans="1:36" s="226" customFormat="1" ht="15">
      <c r="A20" s="223" t="s">
        <v>15</v>
      </c>
      <c r="O20" s="224">
        <v>0.8858333333333334</v>
      </c>
      <c r="P20" s="224">
        <v>0.9094444444444445</v>
      </c>
      <c r="Q20" s="224">
        <v>0.995</v>
      </c>
      <c r="R20" s="224">
        <v>1.2316666666666667</v>
      </c>
      <c r="S20" s="224">
        <v>1.546388888888889</v>
      </c>
      <c r="T20" s="224">
        <v>1.593611111111111</v>
      </c>
      <c r="U20" s="224">
        <v>1.6930555555555555</v>
      </c>
      <c r="V20" s="224">
        <v>1.7802777777777776</v>
      </c>
      <c r="W20" s="224">
        <v>1.8347222222222221</v>
      </c>
      <c r="X20" s="224">
        <v>1.7294444444444443</v>
      </c>
      <c r="Y20" s="224">
        <v>1.7202777777777776</v>
      </c>
      <c r="Z20" s="224">
        <v>1.6644444444444444</v>
      </c>
      <c r="AA20" s="224">
        <v>1.8141666666666667</v>
      </c>
      <c r="AB20" s="224">
        <v>1.9352777777777777</v>
      </c>
      <c r="AC20" s="224">
        <v>1.863888888888889</v>
      </c>
      <c r="AD20" s="224">
        <v>1.9808333333333332</v>
      </c>
      <c r="AE20" s="224">
        <v>1.9980555555555553</v>
      </c>
      <c r="AF20" s="224">
        <v>1.8536111111111109</v>
      </c>
      <c r="AG20" s="224">
        <v>1.988333333333333</v>
      </c>
      <c r="AH20" s="224">
        <v>2.1</v>
      </c>
      <c r="AI20" s="224">
        <v>2</v>
      </c>
      <c r="AJ20" s="223">
        <v>2.1</v>
      </c>
    </row>
    <row r="21" spans="1:34" s="227" customFormat="1" ht="14.25">
      <c r="A21" s="227" t="s">
        <v>16</v>
      </c>
      <c r="O21" s="228"/>
      <c r="P21" s="228"/>
      <c r="Q21" s="228"/>
      <c r="R21" s="228"/>
      <c r="S21" s="228"/>
      <c r="T21" s="228"/>
      <c r="U21" s="228"/>
      <c r="V21" s="228"/>
      <c r="W21" s="228"/>
      <c r="X21" s="228"/>
      <c r="Y21" s="228"/>
      <c r="Z21" s="228"/>
      <c r="AA21" s="228"/>
      <c r="AB21" s="228"/>
      <c r="AC21" s="228"/>
      <c r="AD21" s="228"/>
      <c r="AE21" s="228"/>
      <c r="AF21" s="228"/>
      <c r="AG21" s="229"/>
      <c r="AH21" s="229"/>
    </row>
    <row r="22" spans="1:36" s="223" customFormat="1" ht="15">
      <c r="A22" s="223" t="s">
        <v>17</v>
      </c>
      <c r="B22" s="223">
        <v>164.8</v>
      </c>
      <c r="C22" s="223">
        <v>158.7</v>
      </c>
      <c r="D22" s="223">
        <v>157.5</v>
      </c>
      <c r="E22" s="223">
        <v>163.6</v>
      </c>
      <c r="F22" s="223">
        <v>139.8</v>
      </c>
      <c r="G22" s="223">
        <v>151.8</v>
      </c>
      <c r="H22" s="223">
        <v>165.8</v>
      </c>
      <c r="I22" s="223">
        <v>162.8</v>
      </c>
      <c r="J22" s="223">
        <v>166.3</v>
      </c>
      <c r="K22" s="223">
        <v>174.4</v>
      </c>
      <c r="L22" s="223">
        <v>164.8</v>
      </c>
      <c r="M22" s="223">
        <v>161.9</v>
      </c>
      <c r="N22" s="223">
        <v>153.7</v>
      </c>
      <c r="O22" s="224">
        <v>145.35972222222222</v>
      </c>
      <c r="P22" s="224">
        <v>145.0825</v>
      </c>
      <c r="Q22" s="224">
        <v>161.00333333333333</v>
      </c>
      <c r="R22" s="224">
        <v>155.3997222222222</v>
      </c>
      <c r="S22" s="224">
        <v>162.66305555555556</v>
      </c>
      <c r="T22" s="224">
        <v>154.66305555555556</v>
      </c>
      <c r="U22" s="224">
        <v>148.02444444444447</v>
      </c>
      <c r="V22" s="224">
        <v>149.7513888888889</v>
      </c>
      <c r="W22" s="224">
        <v>156.58527777777775</v>
      </c>
      <c r="X22" s="224">
        <v>152.6</v>
      </c>
      <c r="Y22" s="224">
        <v>156.67472222222221</v>
      </c>
      <c r="Z22" s="224">
        <v>156.92944444444447</v>
      </c>
      <c r="AA22" s="224">
        <v>156.86444444444447</v>
      </c>
      <c r="AB22" s="224">
        <v>162.90527777777774</v>
      </c>
      <c r="AC22" s="224">
        <v>153.46</v>
      </c>
      <c r="AD22" s="224">
        <v>153.76527777777775</v>
      </c>
      <c r="AE22" s="224">
        <v>150.9691666666667</v>
      </c>
      <c r="AF22" s="224">
        <v>148.475</v>
      </c>
      <c r="AG22" s="230">
        <v>154.7</v>
      </c>
      <c r="AH22" s="224">
        <v>153.3</v>
      </c>
      <c r="AI22" s="224">
        <v>153.7</v>
      </c>
      <c r="AJ22" s="223">
        <v>148.8</v>
      </c>
    </row>
    <row r="23" spans="1:34" s="227" customFormat="1" ht="14.25">
      <c r="A23" s="227" t="s">
        <v>18</v>
      </c>
      <c r="AE23" s="229"/>
      <c r="AF23" s="229"/>
      <c r="AG23" s="229"/>
      <c r="AH23" s="229"/>
    </row>
    <row r="24" spans="1:36" ht="15">
      <c r="A24" s="215" t="s">
        <v>709</v>
      </c>
      <c r="B24" s="215">
        <v>157.8</v>
      </c>
      <c r="C24" s="215">
        <v>163.2</v>
      </c>
      <c r="D24" s="215">
        <v>163.8</v>
      </c>
      <c r="E24" s="215">
        <v>159.4</v>
      </c>
      <c r="F24" s="215">
        <v>157.3</v>
      </c>
      <c r="G24" s="215">
        <v>162.3</v>
      </c>
      <c r="H24" s="215">
        <v>159.4</v>
      </c>
      <c r="I24" s="215">
        <v>165.3</v>
      </c>
      <c r="J24" s="215">
        <v>163.8</v>
      </c>
      <c r="K24" s="215">
        <v>165.4</v>
      </c>
      <c r="L24" s="215">
        <v>161.2</v>
      </c>
      <c r="M24" s="231">
        <v>159</v>
      </c>
      <c r="N24" s="231">
        <v>157</v>
      </c>
      <c r="O24" s="224">
        <v>151.78461436608933</v>
      </c>
      <c r="P24" s="224">
        <v>149.90167251446698</v>
      </c>
      <c r="Q24" s="224">
        <v>151.65694497057743</v>
      </c>
      <c r="R24" s="224">
        <v>153.25616328909808</v>
      </c>
      <c r="S24" s="224">
        <v>155.11413450538709</v>
      </c>
      <c r="T24" s="224">
        <v>157.89427466593446</v>
      </c>
      <c r="U24" s="224">
        <v>160.00566091332036</v>
      </c>
      <c r="V24" s="224">
        <v>162.4258057334182</v>
      </c>
      <c r="W24" s="224">
        <v>161.38970440821257</v>
      </c>
      <c r="X24" s="224">
        <v>159.86340831352987</v>
      </c>
      <c r="Y24" s="224">
        <v>160.64175531083902</v>
      </c>
      <c r="Z24" s="224">
        <v>160.48722106378554</v>
      </c>
      <c r="AA24" s="224">
        <v>157.81740772960512</v>
      </c>
      <c r="AB24" s="224">
        <v>158.99834766480632</v>
      </c>
      <c r="AC24" s="224">
        <v>156.26808379918884</v>
      </c>
      <c r="AD24" s="224">
        <v>157.8968870551622</v>
      </c>
      <c r="AE24" s="224">
        <v>156.81211083761264</v>
      </c>
      <c r="AF24" s="224">
        <v>160.94799831580184</v>
      </c>
      <c r="AG24" s="231">
        <v>158.6</v>
      </c>
      <c r="AH24" s="231">
        <v>158</v>
      </c>
      <c r="AI24" s="237">
        <v>156</v>
      </c>
      <c r="AJ24" s="231">
        <v>152.3</v>
      </c>
    </row>
    <row r="25" s="232" customFormat="1" ht="14.25">
      <c r="A25" s="227" t="s">
        <v>19</v>
      </c>
    </row>
    <row r="27" spans="1:3" s="234" customFormat="1" ht="14.25">
      <c r="A27" s="233" t="s">
        <v>787</v>
      </c>
      <c r="B27" s="233"/>
      <c r="C27" s="233"/>
    </row>
    <row r="28" spans="1:3" s="234" customFormat="1" ht="14.25">
      <c r="A28" s="233" t="s">
        <v>789</v>
      </c>
      <c r="B28" s="233"/>
      <c r="C28" s="233"/>
    </row>
    <row r="29" spans="1:14" ht="15">
      <c r="A29" s="235"/>
      <c r="N29" s="236"/>
    </row>
    <row r="30" ht="15">
      <c r="A30" s="235"/>
    </row>
  </sheetData>
  <sheetProtection password="C1E7" sheet="1" objects="1" scenarios="1"/>
  <printOptions/>
  <pageMargins left="0.75" right="0.75" top="1" bottom="1" header="0.5" footer="0.5"/>
  <pageSetup horizontalDpi="600" verticalDpi="600" orientation="landscape" paperSize="9" scale="94" r:id="rId2"/>
  <colBreaks count="1" manualBreakCount="1">
    <brk id="21" min="7" max="27" man="1"/>
  </colBreaks>
  <drawing r:id="rId1"/>
</worksheet>
</file>

<file path=xl/worksheets/sheet8.xml><?xml version="1.0" encoding="utf-8"?>
<worksheet xmlns="http://schemas.openxmlformats.org/spreadsheetml/2006/main" xmlns:r="http://schemas.openxmlformats.org/officeDocument/2006/relationships">
  <dimension ref="A8:AL28"/>
  <sheetViews>
    <sheetView zoomScale="75" zoomScaleNormal="75" workbookViewId="0" topLeftCell="A1">
      <pane xSplit="1" ySplit="11" topLeftCell="AC12" activePane="bottomRight" state="frozen"/>
      <selection pane="topLeft" activeCell="A20" sqref="A20"/>
      <selection pane="topRight" activeCell="A20" sqref="A20"/>
      <selection pane="bottomLeft" activeCell="A20" sqref="A20"/>
      <selection pane="bottomRight" activeCell="AJ18" sqref="AJ18"/>
    </sheetView>
  </sheetViews>
  <sheetFormatPr defaultColWidth="9.140625" defaultRowHeight="12.75"/>
  <cols>
    <col min="1" max="1" width="35.57421875" style="19" customWidth="1"/>
    <col min="2" max="37" width="6.7109375" style="19" customWidth="1"/>
    <col min="38" max="16384" width="11.421875" style="19" customWidth="1"/>
  </cols>
  <sheetData>
    <row r="1" ht="12"/>
    <row r="2" ht="12"/>
    <row r="3" ht="12"/>
    <row r="4" ht="12"/>
    <row r="5" ht="12"/>
    <row r="8" s="2" customFormat="1" ht="15.75">
      <c r="A8" s="1" t="s">
        <v>57</v>
      </c>
    </row>
    <row r="9" s="1" customFormat="1" ht="15.75">
      <c r="A9" s="1" t="s">
        <v>620</v>
      </c>
    </row>
    <row r="10" s="3" customFormat="1" ht="15">
      <c r="A10" s="3" t="s">
        <v>621</v>
      </c>
    </row>
    <row r="11" spans="2:36" s="4" customFormat="1" ht="15.75">
      <c r="B11" s="4">
        <v>1970</v>
      </c>
      <c r="C11" s="4">
        <v>1971</v>
      </c>
      <c r="D11" s="4">
        <v>1972</v>
      </c>
      <c r="E11" s="4">
        <v>1973</v>
      </c>
      <c r="F11" s="4">
        <v>1974</v>
      </c>
      <c r="G11" s="4">
        <v>1975</v>
      </c>
      <c r="H11" s="4">
        <v>1976</v>
      </c>
      <c r="I11" s="4">
        <v>1977</v>
      </c>
      <c r="J11" s="4">
        <v>1978</v>
      </c>
      <c r="K11" s="4">
        <v>1979</v>
      </c>
      <c r="L11" s="4">
        <v>1980</v>
      </c>
      <c r="M11" s="4">
        <v>1981</v>
      </c>
      <c r="N11" s="4">
        <v>1982</v>
      </c>
      <c r="O11" s="4">
        <v>1983</v>
      </c>
      <c r="P11" s="4">
        <v>1984</v>
      </c>
      <c r="Q11" s="4">
        <v>1985</v>
      </c>
      <c r="R11" s="4">
        <v>1986</v>
      </c>
      <c r="S11" s="4">
        <v>1987</v>
      </c>
      <c r="T11" s="4">
        <v>1988</v>
      </c>
      <c r="U11" s="4">
        <v>1989</v>
      </c>
      <c r="V11" s="4">
        <v>1990</v>
      </c>
      <c r="W11" s="4">
        <v>1991</v>
      </c>
      <c r="X11" s="4">
        <v>1992</v>
      </c>
      <c r="Y11" s="4">
        <v>1993</v>
      </c>
      <c r="Z11" s="4">
        <v>1994</v>
      </c>
      <c r="AA11" s="4">
        <v>1995</v>
      </c>
      <c r="AB11" s="4">
        <v>1996</v>
      </c>
      <c r="AC11" s="4">
        <v>1997</v>
      </c>
      <c r="AD11" s="4">
        <v>1998</v>
      </c>
      <c r="AE11" s="4">
        <v>1999</v>
      </c>
      <c r="AF11" s="4">
        <v>2000</v>
      </c>
      <c r="AG11" s="4">
        <v>2001</v>
      </c>
      <c r="AH11" s="4">
        <v>2002</v>
      </c>
      <c r="AI11" s="4">
        <v>2003</v>
      </c>
      <c r="AJ11" s="4">
        <v>2004</v>
      </c>
    </row>
    <row r="12" spans="1:36" s="5" customFormat="1" ht="15">
      <c r="A12" s="5" t="s">
        <v>20</v>
      </c>
      <c r="B12" s="5">
        <v>4.7</v>
      </c>
      <c r="C12" s="5">
        <v>5.5</v>
      </c>
      <c r="D12" s="5">
        <v>6.4</v>
      </c>
      <c r="E12" s="5">
        <v>7.3</v>
      </c>
      <c r="F12" s="5">
        <v>7.6</v>
      </c>
      <c r="G12" s="5">
        <v>9.3</v>
      </c>
      <c r="H12" s="5">
        <v>12.1</v>
      </c>
      <c r="I12" s="5">
        <v>13.3</v>
      </c>
      <c r="J12" s="5">
        <v>14.5</v>
      </c>
      <c r="K12" s="5">
        <v>16.1</v>
      </c>
      <c r="L12" s="5">
        <v>14</v>
      </c>
      <c r="M12" s="5">
        <v>14.6</v>
      </c>
      <c r="N12" s="5">
        <v>17.3</v>
      </c>
      <c r="O12" s="6">
        <v>20.46659597030753</v>
      </c>
      <c r="P12" s="6">
        <v>23.007738966743357</v>
      </c>
      <c r="Q12" s="6">
        <v>23.446119897020967</v>
      </c>
      <c r="R12" s="6">
        <v>25.789370464797017</v>
      </c>
      <c r="S12" s="6">
        <v>26.581804567577684</v>
      </c>
      <c r="T12" s="6">
        <v>26.976935749588137</v>
      </c>
      <c r="U12" s="6">
        <v>26.4218540080609</v>
      </c>
      <c r="V12" s="6">
        <v>28.982251179510225</v>
      </c>
      <c r="W12" s="6">
        <v>27.59197324414716</v>
      </c>
      <c r="X12" s="6">
        <v>28.15303260613586</v>
      </c>
      <c r="Y12" s="6">
        <v>27.49818408218325</v>
      </c>
      <c r="Z12" s="6">
        <v>26.946621719438294</v>
      </c>
      <c r="AA12" s="6">
        <v>25.555062166962692</v>
      </c>
      <c r="AB12" s="6">
        <v>26.32710929362293</v>
      </c>
      <c r="AC12" s="6">
        <v>26.82094705688918</v>
      </c>
      <c r="AD12" s="6">
        <v>24.885464389837566</v>
      </c>
      <c r="AE12" s="6">
        <v>22.811187030513942</v>
      </c>
      <c r="AF12" s="6">
        <v>24.256988052866628</v>
      </c>
      <c r="AG12" s="6">
        <v>23.10815030706776</v>
      </c>
      <c r="AH12" s="5">
        <v>23.2</v>
      </c>
      <c r="AI12" s="6">
        <v>22.3</v>
      </c>
      <c r="AJ12" s="5">
        <v>23.6</v>
      </c>
    </row>
    <row r="13" spans="1:33" s="7" customFormat="1" ht="14.25">
      <c r="A13" s="7" t="s">
        <v>21</v>
      </c>
      <c r="AG13" s="8"/>
    </row>
    <row r="14" spans="1:36" s="9" customFormat="1" ht="15">
      <c r="A14" s="9" t="s">
        <v>22</v>
      </c>
      <c r="B14" s="9">
        <v>9.2</v>
      </c>
      <c r="C14" s="9">
        <v>9.8</v>
      </c>
      <c r="D14" s="9">
        <v>10.6</v>
      </c>
      <c r="E14" s="9">
        <v>11.1</v>
      </c>
      <c r="F14" s="9">
        <v>10.5</v>
      </c>
      <c r="G14" s="9">
        <v>11.5</v>
      </c>
      <c r="H14" s="9">
        <v>12.3</v>
      </c>
      <c r="I14" s="9">
        <v>12.6</v>
      </c>
      <c r="J14" s="9">
        <v>12.9</v>
      </c>
      <c r="K14" s="9">
        <v>13.5</v>
      </c>
      <c r="L14" s="9">
        <v>13.6</v>
      </c>
      <c r="M14" s="9">
        <v>13.5</v>
      </c>
      <c r="N14" s="9">
        <v>13.7</v>
      </c>
      <c r="O14" s="10">
        <v>13.61281</v>
      </c>
      <c r="P14" s="10">
        <v>14.331900000000001</v>
      </c>
      <c r="Q14" s="10">
        <v>14.992340000000002</v>
      </c>
      <c r="R14" s="10">
        <v>15.8498</v>
      </c>
      <c r="S14" s="10">
        <v>16.414637000000003</v>
      </c>
      <c r="T14" s="10">
        <v>16.899072</v>
      </c>
      <c r="U14" s="10">
        <v>17.606405000000002</v>
      </c>
      <c r="V14" s="10">
        <v>17.863342</v>
      </c>
      <c r="W14" s="10">
        <v>18.668115</v>
      </c>
      <c r="X14" s="10">
        <v>18.678668000000002</v>
      </c>
      <c r="Y14" s="10">
        <v>19.043065</v>
      </c>
      <c r="Z14" s="10">
        <v>18.251424</v>
      </c>
      <c r="AA14" s="10">
        <v>19.670836</v>
      </c>
      <c r="AB14" s="10">
        <v>19.328008</v>
      </c>
      <c r="AC14" s="10">
        <v>18.58206</v>
      </c>
      <c r="AD14" s="10">
        <v>19.35773</v>
      </c>
      <c r="AE14" s="10">
        <v>16.920583999999998</v>
      </c>
      <c r="AF14" s="10">
        <v>17.690175999999997</v>
      </c>
      <c r="AG14" s="10">
        <v>19.2</v>
      </c>
      <c r="AH14" s="9">
        <v>19.5</v>
      </c>
      <c r="AI14" s="9">
        <v>20.1</v>
      </c>
      <c r="AJ14" s="9">
        <v>19.5</v>
      </c>
    </row>
    <row r="15" spans="1:33" s="7" customFormat="1" ht="14.25">
      <c r="A15" s="7" t="s">
        <v>23</v>
      </c>
      <c r="AG15" s="8"/>
    </row>
    <row r="16" spans="1:36" s="9" customFormat="1" ht="15">
      <c r="A16" s="9" t="s">
        <v>24</v>
      </c>
      <c r="B16" s="9">
        <v>8.4</v>
      </c>
      <c r="C16" s="9">
        <v>9.5</v>
      </c>
      <c r="D16" s="9">
        <v>10.3</v>
      </c>
      <c r="E16" s="9">
        <v>10.8</v>
      </c>
      <c r="F16" s="9">
        <v>10.4</v>
      </c>
      <c r="G16" s="9">
        <v>11.7</v>
      </c>
      <c r="H16" s="9">
        <v>12.8</v>
      </c>
      <c r="I16" s="9">
        <v>13.4</v>
      </c>
      <c r="J16" s="9">
        <v>14.1</v>
      </c>
      <c r="K16" s="9">
        <v>14.7</v>
      </c>
      <c r="L16" s="9">
        <v>14.9</v>
      </c>
      <c r="M16" s="9">
        <v>16.5</v>
      </c>
      <c r="N16" s="9">
        <v>17.6</v>
      </c>
      <c r="O16" s="10">
        <v>18.318023333333336</v>
      </c>
      <c r="P16" s="10">
        <v>18.0881</v>
      </c>
      <c r="Q16" s="10">
        <v>22.438771111111112</v>
      </c>
      <c r="R16" s="10">
        <v>21.36825555555555</v>
      </c>
      <c r="S16" s="10">
        <v>20.95647411111111</v>
      </c>
      <c r="T16" s="10">
        <v>21.37203911111111</v>
      </c>
      <c r="U16" s="10">
        <v>22.669706111111104</v>
      </c>
      <c r="V16" s="10">
        <v>21.343602444444446</v>
      </c>
      <c r="W16" s="10">
        <v>23.821885</v>
      </c>
      <c r="X16" s="10">
        <v>22.835498666666666</v>
      </c>
      <c r="Y16" s="10">
        <v>23.881935</v>
      </c>
      <c r="Z16" s="10">
        <v>25.89985377777778</v>
      </c>
      <c r="AA16" s="10">
        <v>25.435219555555562</v>
      </c>
      <c r="AB16" s="10">
        <v>24.976936444444444</v>
      </c>
      <c r="AC16" s="10">
        <v>24.88988444444444</v>
      </c>
      <c r="AD16" s="10">
        <v>26.66699222222223</v>
      </c>
      <c r="AE16" s="10">
        <v>30.679138222222228</v>
      </c>
      <c r="AF16" s="10">
        <v>29.861490666666672</v>
      </c>
      <c r="AG16" s="10">
        <v>31.8</v>
      </c>
      <c r="AH16" s="10">
        <v>31</v>
      </c>
      <c r="AI16" s="9">
        <v>30.2</v>
      </c>
      <c r="AJ16" s="10">
        <v>30</v>
      </c>
    </row>
    <row r="17" spans="1:33" s="11" customFormat="1" ht="14.25">
      <c r="A17" s="11" t="s">
        <v>25</v>
      </c>
      <c r="AG17" s="12"/>
    </row>
    <row r="18" spans="2:38" s="5" customFormat="1" ht="15">
      <c r="B18" s="5">
        <v>22.3</v>
      </c>
      <c r="C18" s="5">
        <v>24.8</v>
      </c>
      <c r="D18" s="5">
        <v>27.4</v>
      </c>
      <c r="E18" s="5">
        <v>29.2</v>
      </c>
      <c r="F18" s="5">
        <v>28.5</v>
      </c>
      <c r="G18" s="5">
        <v>32.5</v>
      </c>
      <c r="H18" s="5">
        <v>37.2</v>
      </c>
      <c r="I18" s="5">
        <v>39.4</v>
      </c>
      <c r="J18" s="5">
        <v>41.6</v>
      </c>
      <c r="K18" s="5">
        <v>44.3</v>
      </c>
      <c r="L18" s="5">
        <v>42.5</v>
      </c>
      <c r="M18" s="5">
        <v>44.6</v>
      </c>
      <c r="N18" s="5">
        <v>48.6</v>
      </c>
      <c r="O18" s="10">
        <v>52.39742930364087</v>
      </c>
      <c r="P18" s="10">
        <v>55.42773896674336</v>
      </c>
      <c r="Q18" s="10">
        <v>60.877231008132085</v>
      </c>
      <c r="R18" s="10">
        <v>63.00742602035257</v>
      </c>
      <c r="S18" s="10">
        <v>63.9529156786888</v>
      </c>
      <c r="T18" s="10">
        <v>65.24804686069925</v>
      </c>
      <c r="U18" s="10">
        <v>66.69796511917201</v>
      </c>
      <c r="V18" s="10">
        <v>68.18919562395467</v>
      </c>
      <c r="W18" s="10">
        <v>70.08197324414715</v>
      </c>
      <c r="X18" s="10">
        <v>69.66719927280252</v>
      </c>
      <c r="Y18" s="10">
        <v>70.42318408218324</v>
      </c>
      <c r="Z18" s="10">
        <v>71.09789949721608</v>
      </c>
      <c r="AA18" s="10">
        <v>70.66111772251826</v>
      </c>
      <c r="AB18" s="10">
        <v>70.63205373806737</v>
      </c>
      <c r="AC18" s="10">
        <v>70.29289150133363</v>
      </c>
      <c r="AD18" s="10">
        <v>70.9101866120598</v>
      </c>
      <c r="AE18" s="10">
        <v>70.41090925273616</v>
      </c>
      <c r="AF18" s="10">
        <v>71.8086547195333</v>
      </c>
      <c r="AG18" s="10">
        <v>74</v>
      </c>
      <c r="AH18" s="9">
        <v>73.6</v>
      </c>
      <c r="AI18" s="10">
        <v>72.6</v>
      </c>
      <c r="AJ18" s="9">
        <v>73.1</v>
      </c>
      <c r="AK18" s="9"/>
      <c r="AL18" s="9"/>
    </row>
    <row r="19" s="11" customFormat="1" ht="14.25">
      <c r="A19" s="11" t="s">
        <v>26</v>
      </c>
    </row>
    <row r="20" s="7" customFormat="1" ht="14.25"/>
    <row r="21" spans="1:6" s="9" customFormat="1" ht="15">
      <c r="A21" s="13" t="s">
        <v>711</v>
      </c>
      <c r="B21" s="14"/>
      <c r="C21" s="14"/>
      <c r="D21" s="14"/>
      <c r="E21" s="14"/>
      <c r="F21" s="14"/>
    </row>
    <row r="22" spans="1:6" s="15" customFormat="1" ht="12.75">
      <c r="A22" s="13" t="s">
        <v>27</v>
      </c>
      <c r="B22" s="13"/>
      <c r="C22" s="13"/>
      <c r="D22" s="13"/>
      <c r="E22" s="13"/>
      <c r="F22" s="13"/>
    </row>
    <row r="23" spans="1:6" s="15" customFormat="1" ht="12.75" customHeight="1">
      <c r="A23" s="13"/>
      <c r="B23" s="13"/>
      <c r="C23" s="13"/>
      <c r="D23" s="13"/>
      <c r="E23" s="13"/>
      <c r="F23" s="13"/>
    </row>
    <row r="24" spans="1:6" s="15" customFormat="1" ht="12.75" customHeight="1">
      <c r="A24" s="13" t="s">
        <v>710</v>
      </c>
      <c r="B24" s="13"/>
      <c r="C24" s="13"/>
      <c r="D24" s="13"/>
      <c r="E24" s="13"/>
      <c r="F24" s="13"/>
    </row>
    <row r="25" spans="1:6" s="15" customFormat="1" ht="12.75" customHeight="1">
      <c r="A25" s="16" t="s">
        <v>619</v>
      </c>
      <c r="B25" s="16"/>
      <c r="C25" s="16"/>
      <c r="D25" s="16"/>
      <c r="E25" s="16"/>
      <c r="F25" s="16"/>
    </row>
    <row r="26" s="15" customFormat="1" ht="12.75" customHeight="1"/>
    <row r="27" s="15" customFormat="1" ht="12.75"/>
    <row r="28" s="18" customFormat="1" ht="12">
      <c r="A28" s="17"/>
    </row>
  </sheetData>
  <sheetProtection password="C1E7" sheet="1" objects="1" scenarios="1"/>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8:AJ36"/>
  <sheetViews>
    <sheetView zoomScale="75" zoomScaleNormal="75" workbookViewId="0" topLeftCell="A1">
      <pane xSplit="1" topLeftCell="B1" activePane="topRight" state="frozen"/>
      <selection pane="topLeft" activeCell="A1" sqref="A1"/>
      <selection pane="topRight" activeCell="B1" sqref="B1"/>
    </sheetView>
  </sheetViews>
  <sheetFormatPr defaultColWidth="9.140625" defaultRowHeight="12.75"/>
  <cols>
    <col min="1" max="1" width="30.8515625" style="639" customWidth="1"/>
    <col min="2" max="2" width="7.7109375" style="639" customWidth="1"/>
    <col min="3" max="36" width="7.7109375" style="259" customWidth="1"/>
    <col min="37" max="37" width="8.7109375" style="259" customWidth="1"/>
    <col min="38" max="16384" width="11.421875" style="259" customWidth="1"/>
  </cols>
  <sheetData>
    <row r="1" ht="12"/>
    <row r="2" ht="12"/>
    <row r="3" ht="12"/>
    <row r="4" ht="12"/>
    <row r="5" ht="12"/>
    <row r="8" spans="1:2" s="239" customFormat="1" ht="15.75">
      <c r="A8" s="636" t="s">
        <v>137</v>
      </c>
      <c r="B8" s="247"/>
    </row>
    <row r="9" spans="1:2" s="238" customFormat="1" ht="15.75">
      <c r="A9" s="636" t="s">
        <v>623</v>
      </c>
      <c r="B9" s="636"/>
    </row>
    <row r="10" spans="1:2" s="240" customFormat="1" ht="15">
      <c r="A10" s="637" t="s">
        <v>624</v>
      </c>
      <c r="B10" s="637"/>
    </row>
    <row r="11" spans="2:36" s="241" customFormat="1" ht="15.75">
      <c r="B11" s="241">
        <v>1970</v>
      </c>
      <c r="C11" s="241">
        <v>1971</v>
      </c>
      <c r="D11" s="241">
        <v>1972</v>
      </c>
      <c r="E11" s="241">
        <v>1973</v>
      </c>
      <c r="F11" s="241">
        <v>1974</v>
      </c>
      <c r="G11" s="241">
        <v>1975</v>
      </c>
      <c r="H11" s="241">
        <v>1976</v>
      </c>
      <c r="I11" s="241">
        <v>1977</v>
      </c>
      <c r="J11" s="241">
        <v>1978</v>
      </c>
      <c r="K11" s="241">
        <v>1979</v>
      </c>
      <c r="L11" s="241">
        <v>1980</v>
      </c>
      <c r="M11" s="241">
        <v>1981</v>
      </c>
      <c r="N11" s="241">
        <v>1982</v>
      </c>
      <c r="O11" s="241">
        <v>1983</v>
      </c>
      <c r="P11" s="241">
        <v>1984</v>
      </c>
      <c r="Q11" s="241">
        <v>1985</v>
      </c>
      <c r="R11" s="241">
        <v>1986</v>
      </c>
      <c r="S11" s="241">
        <v>1987</v>
      </c>
      <c r="T11" s="241">
        <v>1988</v>
      </c>
      <c r="U11" s="241">
        <v>1989</v>
      </c>
      <c r="V11" s="241">
        <v>1990</v>
      </c>
      <c r="W11" s="241">
        <v>1991</v>
      </c>
      <c r="X11" s="241">
        <v>1992</v>
      </c>
      <c r="Y11" s="241">
        <v>1993</v>
      </c>
      <c r="Z11" s="241">
        <v>1994</v>
      </c>
      <c r="AA11" s="241">
        <v>1995</v>
      </c>
      <c r="AB11" s="241">
        <v>1996</v>
      </c>
      <c r="AC11" s="241">
        <v>1997</v>
      </c>
      <c r="AD11" s="241">
        <v>1998</v>
      </c>
      <c r="AE11" s="241">
        <v>1999</v>
      </c>
      <c r="AF11" s="241">
        <v>2000</v>
      </c>
      <c r="AG11" s="241">
        <v>2001</v>
      </c>
      <c r="AH11" s="260">
        <v>2002</v>
      </c>
      <c r="AI11" s="241">
        <v>2003</v>
      </c>
      <c r="AJ11" s="241">
        <v>2004</v>
      </c>
    </row>
    <row r="12" spans="1:36" s="242" customFormat="1" ht="15">
      <c r="A12" s="242" t="s">
        <v>767</v>
      </c>
      <c r="B12" s="247">
        <v>74.2</v>
      </c>
      <c r="C12" s="242">
        <v>71.2</v>
      </c>
      <c r="D12" s="242">
        <v>73.6</v>
      </c>
      <c r="E12" s="242">
        <v>75.5</v>
      </c>
      <c r="F12" s="242">
        <v>70.7</v>
      </c>
      <c r="G12" s="242">
        <v>65.6</v>
      </c>
      <c r="H12" s="242">
        <v>66.3</v>
      </c>
      <c r="I12" s="242">
        <v>62.6</v>
      </c>
      <c r="J12" s="242">
        <v>60.4</v>
      </c>
      <c r="K12" s="242">
        <v>60.3</v>
      </c>
      <c r="L12" s="242">
        <v>54.8</v>
      </c>
      <c r="M12" s="242">
        <v>47.8</v>
      </c>
      <c r="N12" s="242">
        <v>40.8</v>
      </c>
      <c r="O12" s="243">
        <v>33.83444444444444</v>
      </c>
      <c r="P12" s="243">
        <v>31.789166666666663</v>
      </c>
      <c r="Q12" s="243">
        <v>30.943055555555556</v>
      </c>
      <c r="R12" s="243">
        <v>28.697777777777777</v>
      </c>
      <c r="S12" s="243">
        <v>27.022777777777776</v>
      </c>
      <c r="T12" s="243">
        <v>24.0425</v>
      </c>
      <c r="U12" s="243">
        <v>22.204722222222223</v>
      </c>
      <c r="V12" s="243">
        <v>20.781944444444445</v>
      </c>
      <c r="W12" s="243">
        <v>18.19111111111111</v>
      </c>
      <c r="X12" s="243">
        <v>17.395555555555553</v>
      </c>
      <c r="Y12" s="243">
        <v>18.98</v>
      </c>
      <c r="Z12" s="243">
        <v>21.671388888888888</v>
      </c>
      <c r="AA12" s="243">
        <v>22.883611111111108</v>
      </c>
      <c r="AB12" s="243">
        <v>24.273055555555555</v>
      </c>
      <c r="AC12" s="243">
        <v>25.7775</v>
      </c>
      <c r="AD12" s="243">
        <v>24.05527777777778</v>
      </c>
      <c r="AE12" s="243">
        <v>24.01861111111111</v>
      </c>
      <c r="AF12" s="243">
        <v>21.584444444444447</v>
      </c>
      <c r="AG12" s="243">
        <v>20.2</v>
      </c>
      <c r="AH12" s="261">
        <v>19</v>
      </c>
      <c r="AI12" s="243">
        <v>21.3</v>
      </c>
      <c r="AJ12" s="242">
        <v>21.8</v>
      </c>
    </row>
    <row r="13" spans="1:35" s="244" customFormat="1" ht="14.25" hidden="1">
      <c r="A13" s="244" t="s">
        <v>12</v>
      </c>
      <c r="AG13" s="245"/>
      <c r="AH13" s="246"/>
      <c r="AI13" s="245"/>
    </row>
    <row r="14" spans="1:35" s="244" customFormat="1" ht="14.25">
      <c r="A14" s="244" t="s">
        <v>12</v>
      </c>
      <c r="AG14" s="245"/>
      <c r="AH14" s="246"/>
      <c r="AI14" s="245"/>
    </row>
    <row r="15" spans="1:36" s="247" customFormat="1" ht="15">
      <c r="A15" s="247" t="s">
        <v>28</v>
      </c>
      <c r="O15" s="248">
        <v>0.08388888888888889</v>
      </c>
      <c r="P15" s="248">
        <v>0.07444444444444444</v>
      </c>
      <c r="Q15" s="248">
        <v>0.7594444444444445</v>
      </c>
      <c r="R15" s="248">
        <v>1.6836111111111112</v>
      </c>
      <c r="S15" s="248">
        <v>1.9705555555555554</v>
      </c>
      <c r="T15" s="248">
        <v>2.328611111111111</v>
      </c>
      <c r="U15" s="248">
        <v>2.7619444444444445</v>
      </c>
      <c r="V15" s="248">
        <v>3.1927777777777777</v>
      </c>
      <c r="W15" s="248">
        <v>3</v>
      </c>
      <c r="X15" s="248">
        <v>3.129722222222222</v>
      </c>
      <c r="Y15" s="248">
        <v>2.763611111111111</v>
      </c>
      <c r="Z15" s="248">
        <v>2.8169444444444443</v>
      </c>
      <c r="AA15" s="248">
        <v>2.8883333333333336</v>
      </c>
      <c r="AB15" s="248">
        <v>3.135555555555556</v>
      </c>
      <c r="AC15" s="248">
        <v>3.164722222222222</v>
      </c>
      <c r="AD15" s="248">
        <v>3.2105555555555556</v>
      </c>
      <c r="AE15" s="248">
        <v>3.5886111111111108</v>
      </c>
      <c r="AF15" s="248">
        <v>3.412777777777778</v>
      </c>
      <c r="AG15" s="248">
        <v>3.84</v>
      </c>
      <c r="AH15" s="262">
        <v>3.6</v>
      </c>
      <c r="AI15" s="248">
        <v>3.8</v>
      </c>
      <c r="AJ15" s="247">
        <v>4.2</v>
      </c>
    </row>
    <row r="16" spans="1:35" s="244" customFormat="1" ht="14.25" hidden="1">
      <c r="A16" s="244" t="s">
        <v>29</v>
      </c>
      <c r="AG16" s="245"/>
      <c r="AH16" s="246"/>
      <c r="AI16" s="245"/>
    </row>
    <row r="17" spans="1:35" s="244" customFormat="1" ht="14.25">
      <c r="A17" s="244" t="s">
        <v>622</v>
      </c>
      <c r="AG17" s="245"/>
      <c r="AH17" s="246"/>
      <c r="AI17" s="245"/>
    </row>
    <row r="18" spans="1:36" s="247" customFormat="1" ht="15">
      <c r="A18" s="247" t="s">
        <v>30</v>
      </c>
      <c r="B18" s="247">
        <v>33.1</v>
      </c>
      <c r="C18" s="247">
        <v>33.9</v>
      </c>
      <c r="D18" s="247">
        <v>35.4</v>
      </c>
      <c r="E18" s="247">
        <v>38.5</v>
      </c>
      <c r="F18" s="247">
        <v>39.2</v>
      </c>
      <c r="G18" s="247">
        <v>37.9</v>
      </c>
      <c r="H18" s="247">
        <v>39.2</v>
      </c>
      <c r="I18" s="247">
        <v>37.7</v>
      </c>
      <c r="J18" s="247">
        <v>38.5</v>
      </c>
      <c r="K18" s="247">
        <v>40.5</v>
      </c>
      <c r="L18" s="247">
        <v>39.8</v>
      </c>
      <c r="M18" s="247">
        <v>39.9</v>
      </c>
      <c r="N18" s="247">
        <v>39.1</v>
      </c>
      <c r="O18" s="248">
        <v>42.113</v>
      </c>
      <c r="P18" s="248">
        <v>45.685</v>
      </c>
      <c r="Q18" s="248">
        <v>47.986</v>
      </c>
      <c r="R18" s="248">
        <v>47.933</v>
      </c>
      <c r="S18" s="248">
        <v>50.994</v>
      </c>
      <c r="T18" s="248">
        <v>52.867</v>
      </c>
      <c r="U18" s="248">
        <v>53.443</v>
      </c>
      <c r="V18" s="248">
        <v>52.993</v>
      </c>
      <c r="W18" s="248">
        <v>50.723</v>
      </c>
      <c r="X18" s="248">
        <v>49.694</v>
      </c>
      <c r="Y18" s="248">
        <v>49.354</v>
      </c>
      <c r="Z18" s="248">
        <v>49.778</v>
      </c>
      <c r="AA18" s="248">
        <v>51.343</v>
      </c>
      <c r="AB18" s="248">
        <v>51.49</v>
      </c>
      <c r="AC18" s="248">
        <v>52.664</v>
      </c>
      <c r="AD18" s="248">
        <v>53.862</v>
      </c>
      <c r="AE18" s="248">
        <v>54.497</v>
      </c>
      <c r="AF18" s="248">
        <v>56.889</v>
      </c>
      <c r="AG18" s="248">
        <v>56.248</v>
      </c>
      <c r="AH18" s="262">
        <v>55.7</v>
      </c>
      <c r="AI18" s="248">
        <v>54.5</v>
      </c>
      <c r="AJ18" s="248">
        <v>56</v>
      </c>
    </row>
    <row r="19" spans="1:35" s="244" customFormat="1" ht="14.25" hidden="1">
      <c r="A19" s="244" t="s">
        <v>13</v>
      </c>
      <c r="AG19" s="245"/>
      <c r="AH19" s="246"/>
      <c r="AI19" s="245"/>
    </row>
    <row r="20" spans="1:35" s="244" customFormat="1" ht="14.25">
      <c r="A20" s="244" t="s">
        <v>13</v>
      </c>
      <c r="AG20" s="245"/>
      <c r="AH20" s="246"/>
      <c r="AI20" s="245"/>
    </row>
    <row r="21" spans="1:36" s="247" customFormat="1" ht="15">
      <c r="A21" s="247" t="s">
        <v>770</v>
      </c>
      <c r="E21" s="247">
        <v>0.8</v>
      </c>
      <c r="F21" s="247">
        <v>1.1</v>
      </c>
      <c r="G21" s="247">
        <v>1.3</v>
      </c>
      <c r="H21" s="247">
        <v>1.7</v>
      </c>
      <c r="I21" s="247">
        <v>1.9</v>
      </c>
      <c r="J21" s="247">
        <v>2.2</v>
      </c>
      <c r="K21" s="247">
        <v>2.3</v>
      </c>
      <c r="L21" s="247">
        <v>3.1</v>
      </c>
      <c r="M21" s="247">
        <v>3</v>
      </c>
      <c r="N21" s="247">
        <v>2.7</v>
      </c>
      <c r="O21" s="248">
        <v>2.5</v>
      </c>
      <c r="P21" s="248">
        <v>2.6</v>
      </c>
      <c r="Q21" s="248">
        <v>3.4</v>
      </c>
      <c r="R21" s="248">
        <v>3.6</v>
      </c>
      <c r="S21" s="248">
        <v>4</v>
      </c>
      <c r="T21" s="248">
        <v>3.967</v>
      </c>
      <c r="U21" s="248">
        <v>3.34</v>
      </c>
      <c r="V21" s="248">
        <v>3.595</v>
      </c>
      <c r="W21" s="248">
        <v>3.587</v>
      </c>
      <c r="X21" s="248">
        <v>3.386</v>
      </c>
      <c r="Y21" s="248">
        <v>3.795</v>
      </c>
      <c r="Z21" s="248">
        <v>3.858</v>
      </c>
      <c r="AA21" s="248">
        <v>4.047</v>
      </c>
      <c r="AB21" s="248">
        <v>4.366</v>
      </c>
      <c r="AC21" s="248">
        <v>4.272</v>
      </c>
      <c r="AD21" s="248">
        <v>4.195</v>
      </c>
      <c r="AE21" s="248">
        <v>4.14</v>
      </c>
      <c r="AF21" s="248">
        <v>4.003</v>
      </c>
      <c r="AG21" s="248">
        <v>4.476</v>
      </c>
      <c r="AH21" s="262">
        <v>4.6</v>
      </c>
      <c r="AI21" s="248">
        <v>4.4</v>
      </c>
      <c r="AJ21" s="247">
        <v>5.3</v>
      </c>
    </row>
    <row r="22" spans="1:35" s="244" customFormat="1" ht="14.25" hidden="1">
      <c r="A22" s="244" t="s">
        <v>14</v>
      </c>
      <c r="AG22" s="245"/>
      <c r="AH22" s="246"/>
      <c r="AI22" s="245"/>
    </row>
    <row r="23" spans="1:35" s="244" customFormat="1" ht="14.25">
      <c r="A23" s="244" t="s">
        <v>14</v>
      </c>
      <c r="AG23" s="245"/>
      <c r="AH23" s="246"/>
      <c r="AI23" s="245"/>
    </row>
    <row r="24" spans="1:36" s="247" customFormat="1" ht="15">
      <c r="A24" s="247" t="s">
        <v>615</v>
      </c>
      <c r="B24" s="247">
        <v>32.7</v>
      </c>
      <c r="C24" s="247">
        <v>31.3</v>
      </c>
      <c r="D24" s="247">
        <v>32.4</v>
      </c>
      <c r="E24" s="247">
        <v>34.2</v>
      </c>
      <c r="F24" s="247">
        <v>35.6</v>
      </c>
      <c r="G24" s="247">
        <v>36.2</v>
      </c>
      <c r="H24" s="247">
        <v>34.6</v>
      </c>
      <c r="I24" s="247">
        <v>32.2</v>
      </c>
      <c r="J24" s="247">
        <v>34.7</v>
      </c>
      <c r="K24" s="247">
        <v>35.9</v>
      </c>
      <c r="L24" s="247">
        <v>35.2</v>
      </c>
      <c r="M24" s="247">
        <v>34.5</v>
      </c>
      <c r="N24" s="247">
        <v>32.3</v>
      </c>
      <c r="O24" s="248">
        <v>36.97177</v>
      </c>
      <c r="P24" s="248">
        <v>40.27469</v>
      </c>
      <c r="Q24" s="248">
        <v>40.77478</v>
      </c>
      <c r="R24" s="248">
        <v>40.94923</v>
      </c>
      <c r="S24" s="248">
        <v>41.868</v>
      </c>
      <c r="T24" s="248">
        <v>43.391529999999996</v>
      </c>
      <c r="U24" s="248">
        <v>43.32175</v>
      </c>
      <c r="V24" s="248">
        <v>42.786770000000004</v>
      </c>
      <c r="W24" s="248">
        <v>44.36845</v>
      </c>
      <c r="X24" s="248">
        <v>44.25215</v>
      </c>
      <c r="Y24" s="248">
        <v>45.72915999999999</v>
      </c>
      <c r="Z24" s="248">
        <v>46.589780000000005</v>
      </c>
      <c r="AA24" s="248">
        <v>49.06697</v>
      </c>
      <c r="AB24" s="248">
        <v>48.68318000000001</v>
      </c>
      <c r="AC24" s="248">
        <v>51.520900000000005</v>
      </c>
      <c r="AD24" s="248">
        <v>51.75350000000001</v>
      </c>
      <c r="AE24" s="248">
        <v>52.18381000000001</v>
      </c>
      <c r="AF24" s="248">
        <v>51.66046000000001</v>
      </c>
      <c r="AG24" s="248">
        <v>50.59</v>
      </c>
      <c r="AH24" s="262">
        <v>53.9</v>
      </c>
      <c r="AI24" s="248">
        <v>56.7</v>
      </c>
      <c r="AJ24" s="247">
        <v>52.6</v>
      </c>
    </row>
    <row r="25" spans="1:35" s="244" customFormat="1" ht="14.25" hidden="1">
      <c r="A25" s="244" t="s">
        <v>31</v>
      </c>
      <c r="AG25" s="245"/>
      <c r="AH25" s="246"/>
      <c r="AI25" s="245"/>
    </row>
    <row r="26" spans="1:35" s="244" customFormat="1" ht="14.25">
      <c r="A26" s="244" t="s">
        <v>31</v>
      </c>
      <c r="AG26" s="245"/>
      <c r="AH26" s="246"/>
      <c r="AI26" s="245"/>
    </row>
    <row r="27" spans="1:36" s="247" customFormat="1" ht="15">
      <c r="A27" s="247" t="s">
        <v>763</v>
      </c>
      <c r="B27" s="247">
        <v>14.2</v>
      </c>
      <c r="C27" s="247">
        <v>14.7</v>
      </c>
      <c r="D27" s="247">
        <v>14</v>
      </c>
      <c r="E27" s="247">
        <v>16</v>
      </c>
      <c r="F27" s="247">
        <v>17.4</v>
      </c>
      <c r="G27" s="247">
        <v>18.9</v>
      </c>
      <c r="H27" s="247">
        <v>17.3</v>
      </c>
      <c r="I27" s="247">
        <v>13.9</v>
      </c>
      <c r="J27" s="247">
        <v>14.8</v>
      </c>
      <c r="K27" s="247">
        <v>16.6</v>
      </c>
      <c r="L27" s="247">
        <v>14.8</v>
      </c>
      <c r="M27" s="247">
        <v>12.4</v>
      </c>
      <c r="N27" s="247">
        <v>12.8</v>
      </c>
      <c r="O27" s="248">
        <v>13.608888888888888</v>
      </c>
      <c r="P27" s="248">
        <v>14.801111111111112</v>
      </c>
      <c r="Q27" s="248">
        <v>15.639444444444443</v>
      </c>
      <c r="R27" s="248">
        <v>15.493333333333332</v>
      </c>
      <c r="S27" s="248">
        <v>15.231111111111112</v>
      </c>
      <c r="T27" s="248">
        <v>15.966666666666667</v>
      </c>
      <c r="U27" s="248">
        <v>16.260277777777777</v>
      </c>
      <c r="V27" s="248">
        <v>16.89111111111111</v>
      </c>
      <c r="W27" s="248">
        <v>15.097222222222223</v>
      </c>
      <c r="X27" s="248">
        <v>14.523333333333332</v>
      </c>
      <c r="Y27" s="248">
        <v>14.70138888888889</v>
      </c>
      <c r="Z27" s="248">
        <v>15.117222222222223</v>
      </c>
      <c r="AA27" s="248">
        <v>15.774722222222223</v>
      </c>
      <c r="AB27" s="248">
        <v>15.995833333333332</v>
      </c>
      <c r="AC27" s="248">
        <v>15.315555555555555</v>
      </c>
      <c r="AD27" s="248">
        <v>15.006111111111112</v>
      </c>
      <c r="AE27" s="248">
        <v>14.5525</v>
      </c>
      <c r="AF27" s="248">
        <v>15.614722222222223</v>
      </c>
      <c r="AG27" s="248">
        <v>16.669</v>
      </c>
      <c r="AH27" s="262">
        <v>17.2</v>
      </c>
      <c r="AI27" s="248">
        <v>17.1</v>
      </c>
      <c r="AJ27" s="263">
        <v>17.5</v>
      </c>
    </row>
    <row r="28" spans="1:35" s="250" customFormat="1" ht="14.25" hidden="1">
      <c r="A28" s="249" t="s">
        <v>792</v>
      </c>
      <c r="B28" s="253"/>
      <c r="AG28" s="251"/>
      <c r="AH28" s="252"/>
      <c r="AI28" s="251"/>
    </row>
    <row r="29" spans="1:35" s="253" customFormat="1" ht="14.25">
      <c r="A29" s="244" t="s">
        <v>792</v>
      </c>
      <c r="AG29" s="254"/>
      <c r="AH29" s="255"/>
      <c r="AI29" s="254"/>
    </row>
    <row r="30" spans="1:36" s="247" customFormat="1" ht="15">
      <c r="A30" s="247" t="s">
        <v>32</v>
      </c>
      <c r="B30" s="247">
        <v>154.2</v>
      </c>
      <c r="C30" s="247">
        <v>151.1</v>
      </c>
      <c r="D30" s="247">
        <v>155.5</v>
      </c>
      <c r="E30" s="247">
        <v>164.9</v>
      </c>
      <c r="F30" s="247">
        <v>163.9</v>
      </c>
      <c r="G30" s="247">
        <v>159.8</v>
      </c>
      <c r="H30" s="247">
        <v>159.1</v>
      </c>
      <c r="I30" s="247">
        <v>148.2</v>
      </c>
      <c r="J30" s="247">
        <v>150.6</v>
      </c>
      <c r="K30" s="247">
        <v>155.7</v>
      </c>
      <c r="L30" s="247">
        <v>147.6</v>
      </c>
      <c r="M30" s="247">
        <v>137.6</v>
      </c>
      <c r="N30" s="247">
        <v>127.7</v>
      </c>
      <c r="O30" s="248">
        <v>129.1119922222222</v>
      </c>
      <c r="P30" s="248">
        <v>135.2244122222222</v>
      </c>
      <c r="Q30" s="248">
        <v>139.50272444444445</v>
      </c>
      <c r="R30" s="248">
        <v>138.35695222222222</v>
      </c>
      <c r="S30" s="248">
        <v>141.08644444444445</v>
      </c>
      <c r="T30" s="248">
        <v>142.56330777777777</v>
      </c>
      <c r="U30" s="248">
        <v>141.33169444444445</v>
      </c>
      <c r="V30" s="248">
        <v>140.24060333333333</v>
      </c>
      <c r="W30" s="248">
        <v>134.96678333333335</v>
      </c>
      <c r="X30" s="248">
        <v>132.3807611111111</v>
      </c>
      <c r="Y30" s="248">
        <v>135.32316</v>
      </c>
      <c r="Z30" s="248">
        <v>139.83133555555557</v>
      </c>
      <c r="AA30" s="248">
        <v>146.0036366666667</v>
      </c>
      <c r="AB30" s="248">
        <v>147.94362444444445</v>
      </c>
      <c r="AC30" s="248">
        <v>152.71467777777778</v>
      </c>
      <c r="AD30" s="248">
        <v>152.08244444444446</v>
      </c>
      <c r="AE30" s="248">
        <v>152.98053222222222</v>
      </c>
      <c r="AF30" s="248">
        <v>153.16440444444444</v>
      </c>
      <c r="AG30" s="248">
        <v>152.015</v>
      </c>
      <c r="AH30" s="262">
        <v>153.9</v>
      </c>
      <c r="AI30" s="248">
        <v>157.9</v>
      </c>
      <c r="AJ30" s="247">
        <v>157.4</v>
      </c>
    </row>
    <row r="31" spans="1:34" s="250" customFormat="1" ht="14.25">
      <c r="A31" s="249" t="s">
        <v>33</v>
      </c>
      <c r="B31" s="253"/>
      <c r="AH31" s="256"/>
    </row>
    <row r="32" spans="1:36" s="247" customFormat="1" ht="15">
      <c r="A32" s="247" t="s">
        <v>34</v>
      </c>
      <c r="B32" s="640">
        <v>73.45795360790432</v>
      </c>
      <c r="C32" s="257">
        <v>74.105507666677</v>
      </c>
      <c r="D32" s="257">
        <v>74.49476362602864</v>
      </c>
      <c r="E32" s="257">
        <v>79.8785063649422</v>
      </c>
      <c r="F32" s="257">
        <v>84.06915788272038</v>
      </c>
      <c r="G32" s="257">
        <v>83.9013002943011</v>
      </c>
      <c r="H32" s="257">
        <v>83.8658476139884</v>
      </c>
      <c r="I32" s="257">
        <v>78.88872541253883</v>
      </c>
      <c r="J32" s="257">
        <v>76.51990754838039</v>
      </c>
      <c r="K32" s="257">
        <v>81.76111604195515</v>
      </c>
      <c r="L32" s="257">
        <v>82.09610769470571</v>
      </c>
      <c r="M32" s="257">
        <v>79.54672871525148</v>
      </c>
      <c r="N32" s="257">
        <v>79.6201287371799</v>
      </c>
      <c r="O32" s="257">
        <v>84.70071837382886</v>
      </c>
      <c r="P32" s="257">
        <v>91.67880758726092</v>
      </c>
      <c r="Q32" s="257">
        <v>93.35974076271064</v>
      </c>
      <c r="R32" s="257">
        <v>94.50836589323622</v>
      </c>
      <c r="S32" s="257">
        <v>96.78159454464344</v>
      </c>
      <c r="T32" s="257">
        <v>99.60879092865582</v>
      </c>
      <c r="U32" s="257">
        <v>100.58436242235874</v>
      </c>
      <c r="V32" s="257">
        <v>100</v>
      </c>
      <c r="W32" s="257">
        <v>94.45100817224966</v>
      </c>
      <c r="X32" s="257">
        <v>91.3311174273318</v>
      </c>
      <c r="Y32" s="257">
        <v>92.4026678460159</v>
      </c>
      <c r="Z32" s="257">
        <v>106.04814144483596</v>
      </c>
      <c r="AA32" s="257">
        <v>119.41987605960675</v>
      </c>
      <c r="AB32" s="257">
        <v>123.3318549952928</v>
      </c>
      <c r="AC32" s="257">
        <v>132.56299714709274</v>
      </c>
      <c r="AD32" s="257">
        <v>143.06097013658982</v>
      </c>
      <c r="AE32" s="257">
        <v>155.695766225817</v>
      </c>
      <c r="AF32" s="257">
        <v>169.65711802198848</v>
      </c>
      <c r="AG32" s="257">
        <v>164.843293560671</v>
      </c>
      <c r="AH32" s="264">
        <v>175</v>
      </c>
      <c r="AI32" s="257">
        <v>180</v>
      </c>
      <c r="AJ32" s="265">
        <v>196</v>
      </c>
    </row>
    <row r="33" s="250" customFormat="1" ht="14.25">
      <c r="A33" s="249" t="s">
        <v>35</v>
      </c>
    </row>
    <row r="34" spans="1:2" s="239" customFormat="1" ht="15">
      <c r="A34" s="247"/>
      <c r="B34" s="247"/>
    </row>
    <row r="35" spans="1:2" s="258" customFormat="1" ht="12.75">
      <c r="A35" s="638" t="s">
        <v>36</v>
      </c>
      <c r="B35" s="638"/>
    </row>
    <row r="36" spans="1:2" s="258" customFormat="1" ht="12.75">
      <c r="A36" s="638" t="s">
        <v>37</v>
      </c>
      <c r="B36" s="638"/>
    </row>
  </sheetData>
  <sheetProtection password="C1E7" sheet="1" objects="1" scenarios="1"/>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Energimyndigheten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 Centeno López</dc:creator>
  <cp:keywords/>
  <dc:description/>
  <cp:lastModifiedBy>chlo</cp:lastModifiedBy>
  <cp:lastPrinted>2006-03-30T12:12:50Z</cp:lastPrinted>
  <dcterms:created xsi:type="dcterms:W3CDTF">2004-09-28T22:58:35Z</dcterms:created>
  <dcterms:modified xsi:type="dcterms:W3CDTF">2008-11-20T15:26:47Z</dcterms:modified>
  <cp:category/>
  <cp:version/>
  <cp:contentType/>
  <cp:contentStatus/>
</cp:coreProperties>
</file>